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Match" sheetId="3" state="visible" r:id="rId3"/>
    <sheet xmlns:r="http://schemas.openxmlformats.org/officeDocument/2006/relationships" name="Invoices" sheetId="4" state="visible" r:id="rId4"/>
    <sheet xmlns:r="http://schemas.openxmlformats.org/officeDocument/2006/relationships" name="Statement" sheetId="5" state="visible" r:id="rId5"/>
  </sheets>
  <definedNames>
    <definedName name="_xlnm._FilterDatabase" localSheetId="2" hidden="1">'Match'!$A$4:$H$68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 mmm yyyy"/>
    <numFmt numFmtId="166" formatCode="yyyy-mm-dd h:mm:ss"/>
    <numFmt numFmtId="167" formatCode="d mmm yyyy hh:mm"/>
    <numFmt numFmtId="168" formatCode="#,##0;[Red]-#,##0"/>
  </numFmts>
  <fonts count="9">
    <font>
      <name val="Calibri"/>
      <family val="2"/>
      <color theme="1"/>
      <sz val="11"/>
      <scheme val="minor"/>
    </font>
    <font>
      <name val="Aptos Narrow"/>
      <b val="1"/>
      <color rgb="0012204A"/>
      <sz val="18"/>
    </font>
    <font>
      <name val="Aptos Narrow"/>
      <color rgb="004A5061"/>
      <sz val="11"/>
    </font>
    <font>
      <name val="Aptos Narrow"/>
      <b val="1"/>
      <color rgb="00FFFFFF"/>
      <sz val="11"/>
    </font>
    <font>
      <name val="Aptos Narrow"/>
      <b val="1"/>
      <color rgb="0000708A"/>
      <sz val="12"/>
    </font>
    <font>
      <name val="Aptos Narrow"/>
      <sz val="11"/>
    </font>
    <font>
      <name val="Aptos Narrow"/>
      <b val="1"/>
    </font>
    <font>
      <name val="Aptos Narrow"/>
      <color rgb="004A5061"/>
      <sz val="12"/>
    </font>
    <font>
      <name val="Aptos Narrow"/>
      <b val="1"/>
      <color rgb="0012204A"/>
      <sz val="16"/>
    </font>
  </fonts>
  <fills count="5">
    <fill>
      <patternFill/>
    </fill>
    <fill>
      <patternFill patternType="gray125"/>
    </fill>
    <fill>
      <patternFill patternType="solid">
        <fgColor rgb="0000708A"/>
        <bgColor rgb="0000708A"/>
      </patternFill>
    </fill>
    <fill>
      <patternFill patternType="solid">
        <fgColor rgb="0012204A"/>
        <bgColor rgb="0012204A"/>
      </patternFill>
    </fill>
    <fill>
      <patternFill patternType="solid">
        <fgColor rgb="001D6F42"/>
        <bgColor rgb="00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0" borderId="0" pivotButton="0" quotePrefix="0" xfId="0"/>
    <xf numFmtId="3" fontId="5" fillId="0" borderId="0" pivotButton="0" quotePrefix="0" xfId="0"/>
    <xf numFmtId="0" fontId="6" fillId="0" borderId="0" pivotButton="0" quotePrefix="0" xfId="0"/>
    <xf numFmtId="3" fontId="6" fillId="0" borderId="0" pivotButton="0" quotePrefix="0" xfId="0"/>
    <xf numFmtId="0" fontId="7" fillId="0" borderId="0" pivotButton="0" quotePrefix="0" xfId="0"/>
    <xf numFmtId="9" fontId="8" fillId="0" borderId="0" pivotButton="0" quotePrefix="0" xfId="0"/>
    <xf numFmtId="168" fontId="5" fillId="0" borderId="0" pivotButton="0" quotePrefix="0" xfId="0"/>
    <xf numFmtId="0" fontId="5" fillId="0" borderId="0" applyAlignment="1" pivotButton="0" quotePrefix="0" xfId="0">
      <alignment horizontal="center"/>
    </xf>
    <xf numFmtId="0" fontId="3" fillId="3" borderId="0" applyAlignment="1" pivotButton="0" quotePrefix="0" xfId="0">
      <alignment vertical="center" wrapText="1"/>
    </xf>
    <xf numFmtId="165" fontId="5" fillId="0" borderId="0" pivotButton="0" quotePrefix="0" xfId="0"/>
    <xf numFmtId="0" fontId="3" fillId="4" borderId="0" applyAlignment="1" pivotButton="0" quotePrefix="0" xfId="0">
      <alignment vertical="center" wrapText="1"/>
    </xf>
    <xf numFmtId="167" fontId="5" fillId="0" borderId="0" pivotButton="0" quotePrefix="0" xfId="0"/>
  </cellXfs>
  <cellStyles count="1">
    <cellStyle name="Normal" xfId="0" builtinId="0" hidden="0"/>
  </cellStyles>
  <dxfs count="4">
    <dxf>
      <font>
        <name val="Aptos Narrow"/>
        <b val="1"/>
        <color rgb="0014653A"/>
      </font>
      <fill>
        <patternFill patternType="solid">
          <fgColor rgb="00DDF3E6"/>
          <bgColor rgb="00DDF3E6"/>
        </patternFill>
      </fill>
    </dxf>
    <dxf>
      <font>
        <name val="Aptos Narrow"/>
        <b val="1"/>
        <color rgb="007A5600"/>
      </font>
      <fill>
        <patternFill patternType="solid">
          <fgColor rgb="00FFF1C9"/>
          <bgColor rgb="00FFF1C9"/>
        </patternFill>
      </fill>
    </dxf>
    <dxf>
      <font>
        <name val="Aptos Narrow"/>
        <b val="1"/>
        <color rgb="009A1F17"/>
      </font>
      <fill>
        <patternFill patternType="solid">
          <fgColor rgb="00FBE1DF"/>
          <bgColor rgb="00FBE1DF"/>
        </patternFill>
      </fill>
    </dxf>
    <dxf>
      <font>
        <name val="Aptos Narrow"/>
        <b val="1"/>
        <color rgb="001F3B73"/>
      </font>
      <fill>
        <patternFill patternType="solid">
          <fgColor rgb="00E3EEF9"/>
          <bgColor rgb="00E3EE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'Summary'!B4</f>
            </strRef>
          </tx>
          <spPr>
            <a:solidFill xmlns:a="http://schemas.openxmlformats.org/drawingml/2006/main">
              <a:srgbClr val="00708A"/>
            </a:solidFill>
            <a:ln xmlns:a="http://schemas.openxmlformats.org/drawingml/2006/main">
              <a:prstDash val="solid"/>
            </a:ln>
          </spPr>
          <cat>
            <numRef>
              <f>'Summary'!$A$5:$A$8</f>
            </numRef>
          </cat>
          <val>
            <numRef>
              <f>'Summary'!$B$5:$B$8</f>
            </numRef>
          </val>
        </ser>
        <dLbls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tabSelected="0" workbookViewId="0">
      <selection activeCell="A1" sqref="A1"/>
    </sheetView>
  </sheetViews>
  <sheetFormatPr baseColWidth="8" defaultRowHeight="15" outlineLevelCol="0"/>
  <cols>
    <col width="8" customWidth="1" min="1" max="1"/>
    <col width="90" customWidth="1" min="2" max="2"/>
  </cols>
  <sheetData>
    <row r="1" ht="28" customHeight="1">
      <c r="A1" s="1" t="inlineStr">
        <is>
          <t>Cornerstone Hardware · Paybill reconciliation</t>
        </is>
      </c>
    </row>
    <row r="2">
      <c r="A2" s="2" t="inlineStr">
        <is>
          <t>Demonstration workbook for a fictional shop. All receipts, customers and amounts are synthetic.</t>
        </is>
      </c>
    </row>
    <row r="4" ht="30" customHeight="1">
      <c r="A4" s="3" t="inlineStr">
        <is>
          <t>Step</t>
        </is>
      </c>
      <c r="B4" s="3" t="inlineStr">
        <is>
          <t>What to do</t>
        </is>
      </c>
    </row>
    <row r="5" ht="34" customHeight="1">
      <c r="A5" s="4" t="inlineStr">
        <is>
          <t>1</t>
        </is>
      </c>
      <c r="B5" s="5" t="inlineStr">
        <is>
          <t>Paste the month's M-Pesa statement export into the Statement sheet, from row 5.</t>
        </is>
      </c>
    </row>
    <row r="6" ht="34" customHeight="1">
      <c r="A6" s="4" t="inlineStr">
        <is>
          <t>2</t>
        </is>
      </c>
      <c r="B6" s="5" t="inlineStr">
        <is>
          <t>Paste open invoices into the Invoices sheet.</t>
        </is>
      </c>
    </row>
    <row r="7" ht="34" customHeight="1">
      <c r="A7" s="4" t="inlineStr">
        <is>
          <t>3</t>
        </is>
      </c>
      <c r="B7" s="5" t="inlineStr">
        <is>
          <t>The Match sheet pairs every payment with an invoice by account number and checks the amount.</t>
        </is>
      </c>
    </row>
    <row r="8" ht="34" customHeight="1">
      <c r="A8" s="4" t="inlineStr">
        <is>
          <t>4</t>
        </is>
      </c>
      <c r="B8" s="5" t="inlineStr">
        <is>
          <t>Work through the rows marked Check account or Part payment. Everything else is done.</t>
        </is>
      </c>
    </row>
  </sheetData>
  <printOptions gridLines="0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C21A"/>
    <outlinePr summaryBelow="1" summaryRight="1"/>
    <pageSetUpPr fitToPage="1"/>
  </sheetPr>
  <dimension ref="A1:C11"/>
  <sheetViews>
    <sheetView showGridLines="0" tabSelected="1" workbookViewId="0">
      <selection activeCell="A1" sqref="A1"/>
    </sheetView>
  </sheetViews>
  <sheetFormatPr baseColWidth="8" defaultRowHeight="15" outlineLevelCol="0"/>
  <cols>
    <col width="26" customWidth="1" min="1" max="1"/>
    <col width="16" customWidth="1" min="2" max="2"/>
    <col width="15" customWidth="1" min="3" max="3"/>
    <col width="3" customWidth="1" min="4" max="4"/>
  </cols>
  <sheetData>
    <row r="1" ht="28" customHeight="1">
      <c r="A1" s="1" t="inlineStr">
        <is>
          <t>September 2026 reconciliation summary</t>
        </is>
      </c>
    </row>
    <row r="2">
      <c r="A2" s="2" t="inlineStr">
        <is>
          <t>Updates when the statement and invoices are pasted in.</t>
        </is>
      </c>
    </row>
    <row r="4" ht="30" customHeight="1">
      <c r="A4" s="3" t="inlineStr">
        <is>
          <t>Status</t>
        </is>
      </c>
      <c r="B4" s="3" t="inlineStr">
        <is>
          <t>Payments</t>
        </is>
      </c>
      <c r="C4" s="3" t="inlineStr">
        <is>
          <t>Amount (KES)</t>
        </is>
      </c>
    </row>
    <row r="5">
      <c r="A5" s="6" t="inlineStr">
        <is>
          <t>Matched</t>
        </is>
      </c>
      <c r="B5" s="6">
        <f>COUNTIF(Match!$H$5:$H$68,A5)</f>
        <v/>
      </c>
      <c r="C5" s="7">
        <f>SUMIFS(Match!$B$5:$B$68,Match!$H$5:$H$68,A5)</f>
        <v/>
      </c>
    </row>
    <row r="6">
      <c r="A6" s="6" t="inlineStr">
        <is>
          <t>Part payment</t>
        </is>
      </c>
      <c r="B6" s="6">
        <f>COUNTIF(Match!$H$5:$H$68,A6)</f>
        <v/>
      </c>
      <c r="C6" s="7">
        <f>SUMIFS(Match!$B$5:$B$68,Match!$H$5:$H$68,A6)</f>
        <v/>
      </c>
    </row>
    <row r="7">
      <c r="A7" s="6" t="inlineStr">
        <is>
          <t>Overpaid</t>
        </is>
      </c>
      <c r="B7" s="6">
        <f>COUNTIF(Match!$H$5:$H$68,A7)</f>
        <v/>
      </c>
      <c r="C7" s="7">
        <f>SUMIFS(Match!$B$5:$B$68,Match!$H$5:$H$68,A7)</f>
        <v/>
      </c>
    </row>
    <row r="8">
      <c r="A8" s="6" t="inlineStr">
        <is>
          <t>Check account</t>
        </is>
      </c>
      <c r="B8" s="6">
        <f>COUNTIF(Match!$H$5:$H$68,A8)</f>
        <v/>
      </c>
      <c r="C8" s="7">
        <f>SUMIFS(Match!$B$5:$B$68,Match!$H$5:$H$68,A8)</f>
        <v/>
      </c>
    </row>
    <row r="9">
      <c r="A9" s="8" t="inlineStr">
        <is>
          <t>Total</t>
        </is>
      </c>
      <c r="B9" s="8">
        <f>SUM(B5:B8)</f>
        <v/>
      </c>
      <c r="C9" s="9">
        <f>SUM(C5:C8)</f>
        <v/>
      </c>
    </row>
    <row r="11">
      <c r="A11" s="10" t="inlineStr">
        <is>
          <t>Matched automatically</t>
        </is>
      </c>
      <c r="B11" s="11">
        <f>IF(B9=0,0,B5/B9)</f>
        <v/>
      </c>
    </row>
  </sheetData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5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  <col width="13" customWidth="1" min="7" max="7"/>
    <col width="16" customWidth="1" min="8" max="8"/>
  </cols>
  <sheetData>
    <row r="1" ht="28" customHeight="1">
      <c r="A1" s="1" t="inlineStr">
        <is>
          <t>Matched payments</t>
        </is>
      </c>
    </row>
    <row r="2">
      <c r="A2" s="2" t="inlineStr">
        <is>
          <t>Calculated. Filter Status to work through the exceptions.</t>
        </is>
      </c>
    </row>
    <row r="4" ht="30" customHeight="1">
      <c r="A4" s="3" t="inlineStr">
        <is>
          <t>Receipt No.</t>
        </is>
      </c>
      <c r="B4" s="3" t="inlineStr">
        <is>
          <t>Paid in</t>
        </is>
      </c>
      <c r="C4" s="3" t="inlineStr">
        <is>
          <t>Account ref.</t>
        </is>
      </c>
      <c r="D4" s="3" t="inlineStr">
        <is>
          <t>Invoice</t>
        </is>
      </c>
      <c r="E4" s="3" t="inlineStr">
        <is>
          <t>Customer</t>
        </is>
      </c>
      <c r="F4" s="3" t="inlineStr">
        <is>
          <t>Invoice amount</t>
        </is>
      </c>
      <c r="G4" s="3" t="inlineStr">
        <is>
          <t>Difference</t>
        </is>
      </c>
      <c r="H4" s="3" t="inlineStr">
        <is>
          <t>Status</t>
        </is>
      </c>
    </row>
    <row r="5">
      <c r="A5" s="6">
        <f>Statement!A5</f>
        <v/>
      </c>
      <c r="B5" s="7">
        <f>Statement!D5</f>
        <v/>
      </c>
      <c r="C5" s="6">
        <f>Statement!E5</f>
        <v/>
      </c>
      <c r="D5" s="6">
        <f>IF(Statement!F5&lt;&gt;"",Statement!F5,IFERROR(INDEX(Invoices!$A$5:$A$68,MATCH(C5,Invoices!$C$5:$C$68,0)),"Not found"))</f>
        <v/>
      </c>
      <c r="E5" s="6">
        <f>IFERROR(INDEX(Invoices!$B$5:$B$68,MATCH(D5,Invoices!$A$5:$A$68,0)),"")</f>
        <v/>
      </c>
      <c r="F5" s="7">
        <f>IFERROR(INDEX(Invoices!$E$5:$E$68,MATCH(D5,Invoices!$A$5:$A$68,0)),0)</f>
        <v/>
      </c>
      <c r="G5" s="12">
        <f>B5-F5</f>
        <v/>
      </c>
      <c r="H5" s="13">
        <f>IF(D5="Not found","Check account",IF(INDEX(Invoices!$C$5:$C$68,MATCH(D5,Invoices!$A$5:$A$68,0))&lt;&gt;C5,"Check account",IF(G5=0,"Matched",IF(G5&lt;0,"Part payment","Overpaid"))))</f>
        <v/>
      </c>
    </row>
    <row r="6">
      <c r="A6" s="6">
        <f>Statement!A6</f>
        <v/>
      </c>
      <c r="B6" s="7">
        <f>Statement!D6</f>
        <v/>
      </c>
      <c r="C6" s="6">
        <f>Statement!E6</f>
        <v/>
      </c>
      <c r="D6" s="6">
        <f>IF(Statement!F6&lt;&gt;"",Statement!F6,IFERROR(INDEX(Invoices!$A$5:$A$68,MATCH(C6,Invoices!$C$5:$C$68,0)),"Not found"))</f>
        <v/>
      </c>
      <c r="E6" s="6">
        <f>IFERROR(INDEX(Invoices!$B$5:$B$68,MATCH(D6,Invoices!$A$5:$A$68,0)),"")</f>
        <v/>
      </c>
      <c r="F6" s="7">
        <f>IFERROR(INDEX(Invoices!$E$5:$E$68,MATCH(D6,Invoices!$A$5:$A$68,0)),0)</f>
        <v/>
      </c>
      <c r="G6" s="12">
        <f>B6-F6</f>
        <v/>
      </c>
      <c r="H6" s="13">
        <f>IF(D6="Not found","Check account",IF(INDEX(Invoices!$C$5:$C$68,MATCH(D6,Invoices!$A$5:$A$68,0))&lt;&gt;C6,"Check account",IF(G6=0,"Matched",IF(G6&lt;0,"Part payment","Overpaid"))))</f>
        <v/>
      </c>
    </row>
    <row r="7">
      <c r="A7" s="6">
        <f>Statement!A7</f>
        <v/>
      </c>
      <c r="B7" s="7">
        <f>Statement!D7</f>
        <v/>
      </c>
      <c r="C7" s="6">
        <f>Statement!E7</f>
        <v/>
      </c>
      <c r="D7" s="6">
        <f>IF(Statement!F7&lt;&gt;"",Statement!F7,IFERROR(INDEX(Invoices!$A$5:$A$68,MATCH(C7,Invoices!$C$5:$C$68,0)),"Not found"))</f>
        <v/>
      </c>
      <c r="E7" s="6">
        <f>IFERROR(INDEX(Invoices!$B$5:$B$68,MATCH(D7,Invoices!$A$5:$A$68,0)),"")</f>
        <v/>
      </c>
      <c r="F7" s="7">
        <f>IFERROR(INDEX(Invoices!$E$5:$E$68,MATCH(D7,Invoices!$A$5:$A$68,0)),0)</f>
        <v/>
      </c>
      <c r="G7" s="12">
        <f>B7-F7</f>
        <v/>
      </c>
      <c r="H7" s="13">
        <f>IF(D7="Not found","Check account",IF(INDEX(Invoices!$C$5:$C$68,MATCH(D7,Invoices!$A$5:$A$68,0))&lt;&gt;C7,"Check account",IF(G7=0,"Matched",IF(G7&lt;0,"Part payment","Overpaid"))))</f>
        <v/>
      </c>
    </row>
    <row r="8">
      <c r="A8" s="6">
        <f>Statement!A8</f>
        <v/>
      </c>
      <c r="B8" s="7">
        <f>Statement!D8</f>
        <v/>
      </c>
      <c r="C8" s="6">
        <f>Statement!E8</f>
        <v/>
      </c>
      <c r="D8" s="6">
        <f>IF(Statement!F8&lt;&gt;"",Statement!F8,IFERROR(INDEX(Invoices!$A$5:$A$68,MATCH(C8,Invoices!$C$5:$C$68,0)),"Not found"))</f>
        <v/>
      </c>
      <c r="E8" s="6">
        <f>IFERROR(INDEX(Invoices!$B$5:$B$68,MATCH(D8,Invoices!$A$5:$A$68,0)),"")</f>
        <v/>
      </c>
      <c r="F8" s="7">
        <f>IFERROR(INDEX(Invoices!$E$5:$E$68,MATCH(D8,Invoices!$A$5:$A$68,0)),0)</f>
        <v/>
      </c>
      <c r="G8" s="12">
        <f>B8-F8</f>
        <v/>
      </c>
      <c r="H8" s="13">
        <f>IF(D8="Not found","Check account",IF(INDEX(Invoices!$C$5:$C$68,MATCH(D8,Invoices!$A$5:$A$68,0))&lt;&gt;C8,"Check account",IF(G8=0,"Matched",IF(G8&lt;0,"Part payment","Overpaid"))))</f>
        <v/>
      </c>
    </row>
    <row r="9">
      <c r="A9" s="6">
        <f>Statement!A9</f>
        <v/>
      </c>
      <c r="B9" s="7">
        <f>Statement!D9</f>
        <v/>
      </c>
      <c r="C9" s="6">
        <f>Statement!E9</f>
        <v/>
      </c>
      <c r="D9" s="6">
        <f>IF(Statement!F9&lt;&gt;"",Statement!F9,IFERROR(INDEX(Invoices!$A$5:$A$68,MATCH(C9,Invoices!$C$5:$C$68,0)),"Not found"))</f>
        <v/>
      </c>
      <c r="E9" s="6">
        <f>IFERROR(INDEX(Invoices!$B$5:$B$68,MATCH(D9,Invoices!$A$5:$A$68,0)),"")</f>
        <v/>
      </c>
      <c r="F9" s="7">
        <f>IFERROR(INDEX(Invoices!$E$5:$E$68,MATCH(D9,Invoices!$A$5:$A$68,0)),0)</f>
        <v/>
      </c>
      <c r="G9" s="12">
        <f>B9-F9</f>
        <v/>
      </c>
      <c r="H9" s="13">
        <f>IF(D9="Not found","Check account",IF(INDEX(Invoices!$C$5:$C$68,MATCH(D9,Invoices!$A$5:$A$68,0))&lt;&gt;C9,"Check account",IF(G9=0,"Matched",IF(G9&lt;0,"Part payment","Overpaid"))))</f>
        <v/>
      </c>
    </row>
    <row r="10">
      <c r="A10" s="6">
        <f>Statement!A10</f>
        <v/>
      </c>
      <c r="B10" s="7">
        <f>Statement!D10</f>
        <v/>
      </c>
      <c r="C10" s="6">
        <f>Statement!E10</f>
        <v/>
      </c>
      <c r="D10" s="6">
        <f>IF(Statement!F10&lt;&gt;"",Statement!F10,IFERROR(INDEX(Invoices!$A$5:$A$68,MATCH(C10,Invoices!$C$5:$C$68,0)),"Not found"))</f>
        <v/>
      </c>
      <c r="E10" s="6">
        <f>IFERROR(INDEX(Invoices!$B$5:$B$68,MATCH(D10,Invoices!$A$5:$A$68,0)),"")</f>
        <v/>
      </c>
      <c r="F10" s="7">
        <f>IFERROR(INDEX(Invoices!$E$5:$E$68,MATCH(D10,Invoices!$A$5:$A$68,0)),0)</f>
        <v/>
      </c>
      <c r="G10" s="12">
        <f>B10-F10</f>
        <v/>
      </c>
      <c r="H10" s="13">
        <f>IF(D10="Not found","Check account",IF(INDEX(Invoices!$C$5:$C$68,MATCH(D10,Invoices!$A$5:$A$68,0))&lt;&gt;C10,"Check account",IF(G10=0,"Matched",IF(G10&lt;0,"Part payment","Overpaid"))))</f>
        <v/>
      </c>
    </row>
    <row r="11">
      <c r="A11" s="6">
        <f>Statement!A11</f>
        <v/>
      </c>
      <c r="B11" s="7">
        <f>Statement!D11</f>
        <v/>
      </c>
      <c r="C11" s="6">
        <f>Statement!E11</f>
        <v/>
      </c>
      <c r="D11" s="6">
        <f>IF(Statement!F11&lt;&gt;"",Statement!F11,IFERROR(INDEX(Invoices!$A$5:$A$68,MATCH(C11,Invoices!$C$5:$C$68,0)),"Not found"))</f>
        <v/>
      </c>
      <c r="E11" s="6">
        <f>IFERROR(INDEX(Invoices!$B$5:$B$68,MATCH(D11,Invoices!$A$5:$A$68,0)),"")</f>
        <v/>
      </c>
      <c r="F11" s="7">
        <f>IFERROR(INDEX(Invoices!$E$5:$E$68,MATCH(D11,Invoices!$A$5:$A$68,0)),0)</f>
        <v/>
      </c>
      <c r="G11" s="12">
        <f>B11-F11</f>
        <v/>
      </c>
      <c r="H11" s="13">
        <f>IF(D11="Not found","Check account",IF(INDEX(Invoices!$C$5:$C$68,MATCH(D11,Invoices!$A$5:$A$68,0))&lt;&gt;C11,"Check account",IF(G11=0,"Matched",IF(G11&lt;0,"Part payment","Overpaid"))))</f>
        <v/>
      </c>
    </row>
    <row r="12">
      <c r="A12" s="6">
        <f>Statement!A12</f>
        <v/>
      </c>
      <c r="B12" s="7">
        <f>Statement!D12</f>
        <v/>
      </c>
      <c r="C12" s="6">
        <f>Statement!E12</f>
        <v/>
      </c>
      <c r="D12" s="6">
        <f>IF(Statement!F12&lt;&gt;"",Statement!F12,IFERROR(INDEX(Invoices!$A$5:$A$68,MATCH(C12,Invoices!$C$5:$C$68,0)),"Not found"))</f>
        <v/>
      </c>
      <c r="E12" s="6">
        <f>IFERROR(INDEX(Invoices!$B$5:$B$68,MATCH(D12,Invoices!$A$5:$A$68,0)),"")</f>
        <v/>
      </c>
      <c r="F12" s="7">
        <f>IFERROR(INDEX(Invoices!$E$5:$E$68,MATCH(D12,Invoices!$A$5:$A$68,0)),0)</f>
        <v/>
      </c>
      <c r="G12" s="12">
        <f>B12-F12</f>
        <v/>
      </c>
      <c r="H12" s="13">
        <f>IF(D12="Not found","Check account",IF(INDEX(Invoices!$C$5:$C$68,MATCH(D12,Invoices!$A$5:$A$68,0))&lt;&gt;C12,"Check account",IF(G12=0,"Matched",IF(G12&lt;0,"Part payment","Overpaid"))))</f>
        <v/>
      </c>
    </row>
    <row r="13">
      <c r="A13" s="6">
        <f>Statement!A13</f>
        <v/>
      </c>
      <c r="B13" s="7">
        <f>Statement!D13</f>
        <v/>
      </c>
      <c r="C13" s="6">
        <f>Statement!E13</f>
        <v/>
      </c>
      <c r="D13" s="6">
        <f>IF(Statement!F13&lt;&gt;"",Statement!F13,IFERROR(INDEX(Invoices!$A$5:$A$68,MATCH(C13,Invoices!$C$5:$C$68,0)),"Not found"))</f>
        <v/>
      </c>
      <c r="E13" s="6">
        <f>IFERROR(INDEX(Invoices!$B$5:$B$68,MATCH(D13,Invoices!$A$5:$A$68,0)),"")</f>
        <v/>
      </c>
      <c r="F13" s="7">
        <f>IFERROR(INDEX(Invoices!$E$5:$E$68,MATCH(D13,Invoices!$A$5:$A$68,0)),0)</f>
        <v/>
      </c>
      <c r="G13" s="12">
        <f>B13-F13</f>
        <v/>
      </c>
      <c r="H13" s="13">
        <f>IF(D13="Not found","Check account",IF(INDEX(Invoices!$C$5:$C$68,MATCH(D13,Invoices!$A$5:$A$68,0))&lt;&gt;C13,"Check account",IF(G13=0,"Matched",IF(G13&lt;0,"Part payment","Overpaid"))))</f>
        <v/>
      </c>
    </row>
    <row r="14">
      <c r="A14" s="6">
        <f>Statement!A14</f>
        <v/>
      </c>
      <c r="B14" s="7">
        <f>Statement!D14</f>
        <v/>
      </c>
      <c r="C14" s="6">
        <f>Statement!E14</f>
        <v/>
      </c>
      <c r="D14" s="6">
        <f>IF(Statement!F14&lt;&gt;"",Statement!F14,IFERROR(INDEX(Invoices!$A$5:$A$68,MATCH(C14,Invoices!$C$5:$C$68,0)),"Not found"))</f>
        <v/>
      </c>
      <c r="E14" s="6">
        <f>IFERROR(INDEX(Invoices!$B$5:$B$68,MATCH(D14,Invoices!$A$5:$A$68,0)),"")</f>
        <v/>
      </c>
      <c r="F14" s="7">
        <f>IFERROR(INDEX(Invoices!$E$5:$E$68,MATCH(D14,Invoices!$A$5:$A$68,0)),0)</f>
        <v/>
      </c>
      <c r="G14" s="12">
        <f>B14-F14</f>
        <v/>
      </c>
      <c r="H14" s="13">
        <f>IF(D14="Not found","Check account",IF(INDEX(Invoices!$C$5:$C$68,MATCH(D14,Invoices!$A$5:$A$68,0))&lt;&gt;C14,"Check account",IF(G14=0,"Matched",IF(G14&lt;0,"Part payment","Overpaid"))))</f>
        <v/>
      </c>
    </row>
    <row r="15">
      <c r="A15" s="6">
        <f>Statement!A15</f>
        <v/>
      </c>
      <c r="B15" s="7">
        <f>Statement!D15</f>
        <v/>
      </c>
      <c r="C15" s="6">
        <f>Statement!E15</f>
        <v/>
      </c>
      <c r="D15" s="6">
        <f>IF(Statement!F15&lt;&gt;"",Statement!F15,IFERROR(INDEX(Invoices!$A$5:$A$68,MATCH(C15,Invoices!$C$5:$C$68,0)),"Not found"))</f>
        <v/>
      </c>
      <c r="E15" s="6">
        <f>IFERROR(INDEX(Invoices!$B$5:$B$68,MATCH(D15,Invoices!$A$5:$A$68,0)),"")</f>
        <v/>
      </c>
      <c r="F15" s="7">
        <f>IFERROR(INDEX(Invoices!$E$5:$E$68,MATCH(D15,Invoices!$A$5:$A$68,0)),0)</f>
        <v/>
      </c>
      <c r="G15" s="12">
        <f>B15-F15</f>
        <v/>
      </c>
      <c r="H15" s="13">
        <f>IF(D15="Not found","Check account",IF(INDEX(Invoices!$C$5:$C$68,MATCH(D15,Invoices!$A$5:$A$68,0))&lt;&gt;C15,"Check account",IF(G15=0,"Matched",IF(G15&lt;0,"Part payment","Overpaid"))))</f>
        <v/>
      </c>
    </row>
    <row r="16">
      <c r="A16" s="6">
        <f>Statement!A16</f>
        <v/>
      </c>
      <c r="B16" s="7">
        <f>Statement!D16</f>
        <v/>
      </c>
      <c r="C16" s="6">
        <f>Statement!E16</f>
        <v/>
      </c>
      <c r="D16" s="6">
        <f>IF(Statement!F16&lt;&gt;"",Statement!F16,IFERROR(INDEX(Invoices!$A$5:$A$68,MATCH(C16,Invoices!$C$5:$C$68,0)),"Not found"))</f>
        <v/>
      </c>
      <c r="E16" s="6">
        <f>IFERROR(INDEX(Invoices!$B$5:$B$68,MATCH(D16,Invoices!$A$5:$A$68,0)),"")</f>
        <v/>
      </c>
      <c r="F16" s="7">
        <f>IFERROR(INDEX(Invoices!$E$5:$E$68,MATCH(D16,Invoices!$A$5:$A$68,0)),0)</f>
        <v/>
      </c>
      <c r="G16" s="12">
        <f>B16-F16</f>
        <v/>
      </c>
      <c r="H16" s="13">
        <f>IF(D16="Not found","Check account",IF(INDEX(Invoices!$C$5:$C$68,MATCH(D16,Invoices!$A$5:$A$68,0))&lt;&gt;C16,"Check account",IF(G16=0,"Matched",IF(G16&lt;0,"Part payment","Overpaid"))))</f>
        <v/>
      </c>
    </row>
    <row r="17">
      <c r="A17" s="6">
        <f>Statement!A17</f>
        <v/>
      </c>
      <c r="B17" s="7">
        <f>Statement!D17</f>
        <v/>
      </c>
      <c r="C17" s="6">
        <f>Statement!E17</f>
        <v/>
      </c>
      <c r="D17" s="6">
        <f>IF(Statement!F17&lt;&gt;"",Statement!F17,IFERROR(INDEX(Invoices!$A$5:$A$68,MATCH(C17,Invoices!$C$5:$C$68,0)),"Not found"))</f>
        <v/>
      </c>
      <c r="E17" s="6">
        <f>IFERROR(INDEX(Invoices!$B$5:$B$68,MATCH(D17,Invoices!$A$5:$A$68,0)),"")</f>
        <v/>
      </c>
      <c r="F17" s="7">
        <f>IFERROR(INDEX(Invoices!$E$5:$E$68,MATCH(D17,Invoices!$A$5:$A$68,0)),0)</f>
        <v/>
      </c>
      <c r="G17" s="12">
        <f>B17-F17</f>
        <v/>
      </c>
      <c r="H17" s="13">
        <f>IF(D17="Not found","Check account",IF(INDEX(Invoices!$C$5:$C$68,MATCH(D17,Invoices!$A$5:$A$68,0))&lt;&gt;C17,"Check account",IF(G17=0,"Matched",IF(G17&lt;0,"Part payment","Overpaid"))))</f>
        <v/>
      </c>
    </row>
    <row r="18">
      <c r="A18" s="6">
        <f>Statement!A18</f>
        <v/>
      </c>
      <c r="B18" s="7">
        <f>Statement!D18</f>
        <v/>
      </c>
      <c r="C18" s="6">
        <f>Statement!E18</f>
        <v/>
      </c>
      <c r="D18" s="6">
        <f>IF(Statement!F18&lt;&gt;"",Statement!F18,IFERROR(INDEX(Invoices!$A$5:$A$68,MATCH(C18,Invoices!$C$5:$C$68,0)),"Not found"))</f>
        <v/>
      </c>
      <c r="E18" s="6">
        <f>IFERROR(INDEX(Invoices!$B$5:$B$68,MATCH(D18,Invoices!$A$5:$A$68,0)),"")</f>
        <v/>
      </c>
      <c r="F18" s="7">
        <f>IFERROR(INDEX(Invoices!$E$5:$E$68,MATCH(D18,Invoices!$A$5:$A$68,0)),0)</f>
        <v/>
      </c>
      <c r="G18" s="12">
        <f>B18-F18</f>
        <v/>
      </c>
      <c r="H18" s="13">
        <f>IF(D18="Not found","Check account",IF(INDEX(Invoices!$C$5:$C$68,MATCH(D18,Invoices!$A$5:$A$68,0))&lt;&gt;C18,"Check account",IF(G18=0,"Matched",IF(G18&lt;0,"Part payment","Overpaid"))))</f>
        <v/>
      </c>
    </row>
    <row r="19">
      <c r="A19" s="6">
        <f>Statement!A19</f>
        <v/>
      </c>
      <c r="B19" s="7">
        <f>Statement!D19</f>
        <v/>
      </c>
      <c r="C19" s="6">
        <f>Statement!E19</f>
        <v/>
      </c>
      <c r="D19" s="6">
        <f>IF(Statement!F19&lt;&gt;"",Statement!F19,IFERROR(INDEX(Invoices!$A$5:$A$68,MATCH(C19,Invoices!$C$5:$C$68,0)),"Not found"))</f>
        <v/>
      </c>
      <c r="E19" s="6">
        <f>IFERROR(INDEX(Invoices!$B$5:$B$68,MATCH(D19,Invoices!$A$5:$A$68,0)),"")</f>
        <v/>
      </c>
      <c r="F19" s="7">
        <f>IFERROR(INDEX(Invoices!$E$5:$E$68,MATCH(D19,Invoices!$A$5:$A$68,0)),0)</f>
        <v/>
      </c>
      <c r="G19" s="12">
        <f>B19-F19</f>
        <v/>
      </c>
      <c r="H19" s="13">
        <f>IF(D19="Not found","Check account",IF(INDEX(Invoices!$C$5:$C$68,MATCH(D19,Invoices!$A$5:$A$68,0))&lt;&gt;C19,"Check account",IF(G19=0,"Matched",IF(G19&lt;0,"Part payment","Overpaid"))))</f>
        <v/>
      </c>
    </row>
    <row r="20">
      <c r="A20" s="6">
        <f>Statement!A20</f>
        <v/>
      </c>
      <c r="B20" s="7">
        <f>Statement!D20</f>
        <v/>
      </c>
      <c r="C20" s="6">
        <f>Statement!E20</f>
        <v/>
      </c>
      <c r="D20" s="6">
        <f>IF(Statement!F20&lt;&gt;"",Statement!F20,IFERROR(INDEX(Invoices!$A$5:$A$68,MATCH(C20,Invoices!$C$5:$C$68,0)),"Not found"))</f>
        <v/>
      </c>
      <c r="E20" s="6">
        <f>IFERROR(INDEX(Invoices!$B$5:$B$68,MATCH(D20,Invoices!$A$5:$A$68,0)),"")</f>
        <v/>
      </c>
      <c r="F20" s="7">
        <f>IFERROR(INDEX(Invoices!$E$5:$E$68,MATCH(D20,Invoices!$A$5:$A$68,0)),0)</f>
        <v/>
      </c>
      <c r="G20" s="12">
        <f>B20-F20</f>
        <v/>
      </c>
      <c r="H20" s="13">
        <f>IF(D20="Not found","Check account",IF(INDEX(Invoices!$C$5:$C$68,MATCH(D20,Invoices!$A$5:$A$68,0))&lt;&gt;C20,"Check account",IF(G20=0,"Matched",IF(G20&lt;0,"Part payment","Overpaid"))))</f>
        <v/>
      </c>
    </row>
    <row r="21">
      <c r="A21" s="6">
        <f>Statement!A21</f>
        <v/>
      </c>
      <c r="B21" s="7">
        <f>Statement!D21</f>
        <v/>
      </c>
      <c r="C21" s="6">
        <f>Statement!E21</f>
        <v/>
      </c>
      <c r="D21" s="6">
        <f>IF(Statement!F21&lt;&gt;"",Statement!F21,IFERROR(INDEX(Invoices!$A$5:$A$68,MATCH(C21,Invoices!$C$5:$C$68,0)),"Not found"))</f>
        <v/>
      </c>
      <c r="E21" s="6">
        <f>IFERROR(INDEX(Invoices!$B$5:$B$68,MATCH(D21,Invoices!$A$5:$A$68,0)),"")</f>
        <v/>
      </c>
      <c r="F21" s="7">
        <f>IFERROR(INDEX(Invoices!$E$5:$E$68,MATCH(D21,Invoices!$A$5:$A$68,0)),0)</f>
        <v/>
      </c>
      <c r="G21" s="12">
        <f>B21-F21</f>
        <v/>
      </c>
      <c r="H21" s="13">
        <f>IF(D21="Not found","Check account",IF(INDEX(Invoices!$C$5:$C$68,MATCH(D21,Invoices!$A$5:$A$68,0))&lt;&gt;C21,"Check account",IF(G21=0,"Matched",IF(G21&lt;0,"Part payment","Overpaid"))))</f>
        <v/>
      </c>
    </row>
    <row r="22">
      <c r="A22" s="6">
        <f>Statement!A22</f>
        <v/>
      </c>
      <c r="B22" s="7">
        <f>Statement!D22</f>
        <v/>
      </c>
      <c r="C22" s="6">
        <f>Statement!E22</f>
        <v/>
      </c>
      <c r="D22" s="6">
        <f>IF(Statement!F22&lt;&gt;"",Statement!F22,IFERROR(INDEX(Invoices!$A$5:$A$68,MATCH(C22,Invoices!$C$5:$C$68,0)),"Not found"))</f>
        <v/>
      </c>
      <c r="E22" s="6">
        <f>IFERROR(INDEX(Invoices!$B$5:$B$68,MATCH(D22,Invoices!$A$5:$A$68,0)),"")</f>
        <v/>
      </c>
      <c r="F22" s="7">
        <f>IFERROR(INDEX(Invoices!$E$5:$E$68,MATCH(D22,Invoices!$A$5:$A$68,0)),0)</f>
        <v/>
      </c>
      <c r="G22" s="12">
        <f>B22-F22</f>
        <v/>
      </c>
      <c r="H22" s="13">
        <f>IF(D22="Not found","Check account",IF(INDEX(Invoices!$C$5:$C$68,MATCH(D22,Invoices!$A$5:$A$68,0))&lt;&gt;C22,"Check account",IF(G22=0,"Matched",IF(G22&lt;0,"Part payment","Overpaid"))))</f>
        <v/>
      </c>
    </row>
    <row r="23">
      <c r="A23" s="6">
        <f>Statement!A23</f>
        <v/>
      </c>
      <c r="B23" s="7">
        <f>Statement!D23</f>
        <v/>
      </c>
      <c r="C23" s="6">
        <f>Statement!E23</f>
        <v/>
      </c>
      <c r="D23" s="6">
        <f>IF(Statement!F23&lt;&gt;"",Statement!F23,IFERROR(INDEX(Invoices!$A$5:$A$68,MATCH(C23,Invoices!$C$5:$C$68,0)),"Not found"))</f>
        <v/>
      </c>
      <c r="E23" s="6">
        <f>IFERROR(INDEX(Invoices!$B$5:$B$68,MATCH(D23,Invoices!$A$5:$A$68,0)),"")</f>
        <v/>
      </c>
      <c r="F23" s="7">
        <f>IFERROR(INDEX(Invoices!$E$5:$E$68,MATCH(D23,Invoices!$A$5:$A$68,0)),0)</f>
        <v/>
      </c>
      <c r="G23" s="12">
        <f>B23-F23</f>
        <v/>
      </c>
      <c r="H23" s="13">
        <f>IF(D23="Not found","Check account",IF(INDEX(Invoices!$C$5:$C$68,MATCH(D23,Invoices!$A$5:$A$68,0))&lt;&gt;C23,"Check account",IF(G23=0,"Matched",IF(G23&lt;0,"Part payment","Overpaid"))))</f>
        <v/>
      </c>
    </row>
    <row r="24">
      <c r="A24" s="6">
        <f>Statement!A24</f>
        <v/>
      </c>
      <c r="B24" s="7">
        <f>Statement!D24</f>
        <v/>
      </c>
      <c r="C24" s="6">
        <f>Statement!E24</f>
        <v/>
      </c>
      <c r="D24" s="6">
        <f>IF(Statement!F24&lt;&gt;"",Statement!F24,IFERROR(INDEX(Invoices!$A$5:$A$68,MATCH(C24,Invoices!$C$5:$C$68,0)),"Not found"))</f>
        <v/>
      </c>
      <c r="E24" s="6">
        <f>IFERROR(INDEX(Invoices!$B$5:$B$68,MATCH(D24,Invoices!$A$5:$A$68,0)),"")</f>
        <v/>
      </c>
      <c r="F24" s="7">
        <f>IFERROR(INDEX(Invoices!$E$5:$E$68,MATCH(D24,Invoices!$A$5:$A$68,0)),0)</f>
        <v/>
      </c>
      <c r="G24" s="12">
        <f>B24-F24</f>
        <v/>
      </c>
      <c r="H24" s="13">
        <f>IF(D24="Not found","Check account",IF(INDEX(Invoices!$C$5:$C$68,MATCH(D24,Invoices!$A$5:$A$68,0))&lt;&gt;C24,"Check account",IF(G24=0,"Matched",IF(G24&lt;0,"Part payment","Overpaid"))))</f>
        <v/>
      </c>
    </row>
    <row r="25">
      <c r="A25" s="6">
        <f>Statement!A25</f>
        <v/>
      </c>
      <c r="B25" s="7">
        <f>Statement!D25</f>
        <v/>
      </c>
      <c r="C25" s="6">
        <f>Statement!E25</f>
        <v/>
      </c>
      <c r="D25" s="6">
        <f>IF(Statement!F25&lt;&gt;"",Statement!F25,IFERROR(INDEX(Invoices!$A$5:$A$68,MATCH(C25,Invoices!$C$5:$C$68,0)),"Not found"))</f>
        <v/>
      </c>
      <c r="E25" s="6">
        <f>IFERROR(INDEX(Invoices!$B$5:$B$68,MATCH(D25,Invoices!$A$5:$A$68,0)),"")</f>
        <v/>
      </c>
      <c r="F25" s="7">
        <f>IFERROR(INDEX(Invoices!$E$5:$E$68,MATCH(D25,Invoices!$A$5:$A$68,0)),0)</f>
        <v/>
      </c>
      <c r="G25" s="12">
        <f>B25-F25</f>
        <v/>
      </c>
      <c r="H25" s="13">
        <f>IF(D25="Not found","Check account",IF(INDEX(Invoices!$C$5:$C$68,MATCH(D25,Invoices!$A$5:$A$68,0))&lt;&gt;C25,"Check account",IF(G25=0,"Matched",IF(G25&lt;0,"Part payment","Overpaid"))))</f>
        <v/>
      </c>
    </row>
    <row r="26">
      <c r="A26" s="6">
        <f>Statement!A26</f>
        <v/>
      </c>
      <c r="B26" s="7">
        <f>Statement!D26</f>
        <v/>
      </c>
      <c r="C26" s="6">
        <f>Statement!E26</f>
        <v/>
      </c>
      <c r="D26" s="6">
        <f>IF(Statement!F26&lt;&gt;"",Statement!F26,IFERROR(INDEX(Invoices!$A$5:$A$68,MATCH(C26,Invoices!$C$5:$C$68,0)),"Not found"))</f>
        <v/>
      </c>
      <c r="E26" s="6">
        <f>IFERROR(INDEX(Invoices!$B$5:$B$68,MATCH(D26,Invoices!$A$5:$A$68,0)),"")</f>
        <v/>
      </c>
      <c r="F26" s="7">
        <f>IFERROR(INDEX(Invoices!$E$5:$E$68,MATCH(D26,Invoices!$A$5:$A$68,0)),0)</f>
        <v/>
      </c>
      <c r="G26" s="12">
        <f>B26-F26</f>
        <v/>
      </c>
      <c r="H26" s="13">
        <f>IF(D26="Not found","Check account",IF(INDEX(Invoices!$C$5:$C$68,MATCH(D26,Invoices!$A$5:$A$68,0))&lt;&gt;C26,"Check account",IF(G26=0,"Matched",IF(G26&lt;0,"Part payment","Overpaid"))))</f>
        <v/>
      </c>
    </row>
    <row r="27">
      <c r="A27" s="6">
        <f>Statement!A27</f>
        <v/>
      </c>
      <c r="B27" s="7">
        <f>Statement!D27</f>
        <v/>
      </c>
      <c r="C27" s="6">
        <f>Statement!E27</f>
        <v/>
      </c>
      <c r="D27" s="6">
        <f>IF(Statement!F27&lt;&gt;"",Statement!F27,IFERROR(INDEX(Invoices!$A$5:$A$68,MATCH(C27,Invoices!$C$5:$C$68,0)),"Not found"))</f>
        <v/>
      </c>
      <c r="E27" s="6">
        <f>IFERROR(INDEX(Invoices!$B$5:$B$68,MATCH(D27,Invoices!$A$5:$A$68,0)),"")</f>
        <v/>
      </c>
      <c r="F27" s="7">
        <f>IFERROR(INDEX(Invoices!$E$5:$E$68,MATCH(D27,Invoices!$A$5:$A$68,0)),0)</f>
        <v/>
      </c>
      <c r="G27" s="12">
        <f>B27-F27</f>
        <v/>
      </c>
      <c r="H27" s="13">
        <f>IF(D27="Not found","Check account",IF(INDEX(Invoices!$C$5:$C$68,MATCH(D27,Invoices!$A$5:$A$68,0))&lt;&gt;C27,"Check account",IF(G27=0,"Matched",IF(G27&lt;0,"Part payment","Overpaid"))))</f>
        <v/>
      </c>
    </row>
    <row r="28">
      <c r="A28" s="6">
        <f>Statement!A28</f>
        <v/>
      </c>
      <c r="B28" s="7">
        <f>Statement!D28</f>
        <v/>
      </c>
      <c r="C28" s="6">
        <f>Statement!E28</f>
        <v/>
      </c>
      <c r="D28" s="6">
        <f>IF(Statement!F28&lt;&gt;"",Statement!F28,IFERROR(INDEX(Invoices!$A$5:$A$68,MATCH(C28,Invoices!$C$5:$C$68,0)),"Not found"))</f>
        <v/>
      </c>
      <c r="E28" s="6">
        <f>IFERROR(INDEX(Invoices!$B$5:$B$68,MATCH(D28,Invoices!$A$5:$A$68,0)),"")</f>
        <v/>
      </c>
      <c r="F28" s="7">
        <f>IFERROR(INDEX(Invoices!$E$5:$E$68,MATCH(D28,Invoices!$A$5:$A$68,0)),0)</f>
        <v/>
      </c>
      <c r="G28" s="12">
        <f>B28-F28</f>
        <v/>
      </c>
      <c r="H28" s="13">
        <f>IF(D28="Not found","Check account",IF(INDEX(Invoices!$C$5:$C$68,MATCH(D28,Invoices!$A$5:$A$68,0))&lt;&gt;C28,"Check account",IF(G28=0,"Matched",IF(G28&lt;0,"Part payment","Overpaid"))))</f>
        <v/>
      </c>
    </row>
    <row r="29">
      <c r="A29" s="6">
        <f>Statement!A29</f>
        <v/>
      </c>
      <c r="B29" s="7">
        <f>Statement!D29</f>
        <v/>
      </c>
      <c r="C29" s="6">
        <f>Statement!E29</f>
        <v/>
      </c>
      <c r="D29" s="6">
        <f>IF(Statement!F29&lt;&gt;"",Statement!F29,IFERROR(INDEX(Invoices!$A$5:$A$68,MATCH(C29,Invoices!$C$5:$C$68,0)),"Not found"))</f>
        <v/>
      </c>
      <c r="E29" s="6">
        <f>IFERROR(INDEX(Invoices!$B$5:$B$68,MATCH(D29,Invoices!$A$5:$A$68,0)),"")</f>
        <v/>
      </c>
      <c r="F29" s="7">
        <f>IFERROR(INDEX(Invoices!$E$5:$E$68,MATCH(D29,Invoices!$A$5:$A$68,0)),0)</f>
        <v/>
      </c>
      <c r="G29" s="12">
        <f>B29-F29</f>
        <v/>
      </c>
      <c r="H29" s="13">
        <f>IF(D29="Not found","Check account",IF(INDEX(Invoices!$C$5:$C$68,MATCH(D29,Invoices!$A$5:$A$68,0))&lt;&gt;C29,"Check account",IF(G29=0,"Matched",IF(G29&lt;0,"Part payment","Overpaid"))))</f>
        <v/>
      </c>
    </row>
    <row r="30">
      <c r="A30" s="6">
        <f>Statement!A30</f>
        <v/>
      </c>
      <c r="B30" s="7">
        <f>Statement!D30</f>
        <v/>
      </c>
      <c r="C30" s="6">
        <f>Statement!E30</f>
        <v/>
      </c>
      <c r="D30" s="6">
        <f>IF(Statement!F30&lt;&gt;"",Statement!F30,IFERROR(INDEX(Invoices!$A$5:$A$68,MATCH(C30,Invoices!$C$5:$C$68,0)),"Not found"))</f>
        <v/>
      </c>
      <c r="E30" s="6">
        <f>IFERROR(INDEX(Invoices!$B$5:$B$68,MATCH(D30,Invoices!$A$5:$A$68,0)),"")</f>
        <v/>
      </c>
      <c r="F30" s="7">
        <f>IFERROR(INDEX(Invoices!$E$5:$E$68,MATCH(D30,Invoices!$A$5:$A$68,0)),0)</f>
        <v/>
      </c>
      <c r="G30" s="12">
        <f>B30-F30</f>
        <v/>
      </c>
      <c r="H30" s="13">
        <f>IF(D30="Not found","Check account",IF(INDEX(Invoices!$C$5:$C$68,MATCH(D30,Invoices!$A$5:$A$68,0))&lt;&gt;C30,"Check account",IF(G30=0,"Matched",IF(G30&lt;0,"Part payment","Overpaid"))))</f>
        <v/>
      </c>
    </row>
    <row r="31">
      <c r="A31" s="6">
        <f>Statement!A31</f>
        <v/>
      </c>
      <c r="B31" s="7">
        <f>Statement!D31</f>
        <v/>
      </c>
      <c r="C31" s="6">
        <f>Statement!E31</f>
        <v/>
      </c>
      <c r="D31" s="6">
        <f>IF(Statement!F31&lt;&gt;"",Statement!F31,IFERROR(INDEX(Invoices!$A$5:$A$68,MATCH(C31,Invoices!$C$5:$C$68,0)),"Not found"))</f>
        <v/>
      </c>
      <c r="E31" s="6">
        <f>IFERROR(INDEX(Invoices!$B$5:$B$68,MATCH(D31,Invoices!$A$5:$A$68,0)),"")</f>
        <v/>
      </c>
      <c r="F31" s="7">
        <f>IFERROR(INDEX(Invoices!$E$5:$E$68,MATCH(D31,Invoices!$A$5:$A$68,0)),0)</f>
        <v/>
      </c>
      <c r="G31" s="12">
        <f>B31-F31</f>
        <v/>
      </c>
      <c r="H31" s="13">
        <f>IF(D31="Not found","Check account",IF(INDEX(Invoices!$C$5:$C$68,MATCH(D31,Invoices!$A$5:$A$68,0))&lt;&gt;C31,"Check account",IF(G31=0,"Matched",IF(G31&lt;0,"Part payment","Overpaid"))))</f>
        <v/>
      </c>
    </row>
    <row r="32">
      <c r="A32" s="6">
        <f>Statement!A32</f>
        <v/>
      </c>
      <c r="B32" s="7">
        <f>Statement!D32</f>
        <v/>
      </c>
      <c r="C32" s="6">
        <f>Statement!E32</f>
        <v/>
      </c>
      <c r="D32" s="6">
        <f>IF(Statement!F32&lt;&gt;"",Statement!F32,IFERROR(INDEX(Invoices!$A$5:$A$68,MATCH(C32,Invoices!$C$5:$C$68,0)),"Not found"))</f>
        <v/>
      </c>
      <c r="E32" s="6">
        <f>IFERROR(INDEX(Invoices!$B$5:$B$68,MATCH(D32,Invoices!$A$5:$A$68,0)),"")</f>
        <v/>
      </c>
      <c r="F32" s="7">
        <f>IFERROR(INDEX(Invoices!$E$5:$E$68,MATCH(D32,Invoices!$A$5:$A$68,0)),0)</f>
        <v/>
      </c>
      <c r="G32" s="12">
        <f>B32-F32</f>
        <v/>
      </c>
      <c r="H32" s="13">
        <f>IF(D32="Not found","Check account",IF(INDEX(Invoices!$C$5:$C$68,MATCH(D32,Invoices!$A$5:$A$68,0))&lt;&gt;C32,"Check account",IF(G32=0,"Matched",IF(G32&lt;0,"Part payment","Overpaid"))))</f>
        <v/>
      </c>
    </row>
    <row r="33">
      <c r="A33" s="6">
        <f>Statement!A33</f>
        <v/>
      </c>
      <c r="B33" s="7">
        <f>Statement!D33</f>
        <v/>
      </c>
      <c r="C33" s="6">
        <f>Statement!E33</f>
        <v/>
      </c>
      <c r="D33" s="6">
        <f>IF(Statement!F33&lt;&gt;"",Statement!F33,IFERROR(INDEX(Invoices!$A$5:$A$68,MATCH(C33,Invoices!$C$5:$C$68,0)),"Not found"))</f>
        <v/>
      </c>
      <c r="E33" s="6">
        <f>IFERROR(INDEX(Invoices!$B$5:$B$68,MATCH(D33,Invoices!$A$5:$A$68,0)),"")</f>
        <v/>
      </c>
      <c r="F33" s="7">
        <f>IFERROR(INDEX(Invoices!$E$5:$E$68,MATCH(D33,Invoices!$A$5:$A$68,0)),0)</f>
        <v/>
      </c>
      <c r="G33" s="12">
        <f>B33-F33</f>
        <v/>
      </c>
      <c r="H33" s="13">
        <f>IF(D33="Not found","Check account",IF(INDEX(Invoices!$C$5:$C$68,MATCH(D33,Invoices!$A$5:$A$68,0))&lt;&gt;C33,"Check account",IF(G33=0,"Matched",IF(G33&lt;0,"Part payment","Overpaid"))))</f>
        <v/>
      </c>
    </row>
    <row r="34">
      <c r="A34" s="6">
        <f>Statement!A34</f>
        <v/>
      </c>
      <c r="B34" s="7">
        <f>Statement!D34</f>
        <v/>
      </c>
      <c r="C34" s="6">
        <f>Statement!E34</f>
        <v/>
      </c>
      <c r="D34" s="6">
        <f>IF(Statement!F34&lt;&gt;"",Statement!F34,IFERROR(INDEX(Invoices!$A$5:$A$68,MATCH(C34,Invoices!$C$5:$C$68,0)),"Not found"))</f>
        <v/>
      </c>
      <c r="E34" s="6">
        <f>IFERROR(INDEX(Invoices!$B$5:$B$68,MATCH(D34,Invoices!$A$5:$A$68,0)),"")</f>
        <v/>
      </c>
      <c r="F34" s="7">
        <f>IFERROR(INDEX(Invoices!$E$5:$E$68,MATCH(D34,Invoices!$A$5:$A$68,0)),0)</f>
        <v/>
      </c>
      <c r="G34" s="12">
        <f>B34-F34</f>
        <v/>
      </c>
      <c r="H34" s="13">
        <f>IF(D34="Not found","Check account",IF(INDEX(Invoices!$C$5:$C$68,MATCH(D34,Invoices!$A$5:$A$68,0))&lt;&gt;C34,"Check account",IF(G34=0,"Matched",IF(G34&lt;0,"Part payment","Overpaid"))))</f>
        <v/>
      </c>
    </row>
    <row r="35">
      <c r="A35" s="6">
        <f>Statement!A35</f>
        <v/>
      </c>
      <c r="B35" s="7">
        <f>Statement!D35</f>
        <v/>
      </c>
      <c r="C35" s="6">
        <f>Statement!E35</f>
        <v/>
      </c>
      <c r="D35" s="6">
        <f>IF(Statement!F35&lt;&gt;"",Statement!F35,IFERROR(INDEX(Invoices!$A$5:$A$68,MATCH(C35,Invoices!$C$5:$C$68,0)),"Not found"))</f>
        <v/>
      </c>
      <c r="E35" s="6">
        <f>IFERROR(INDEX(Invoices!$B$5:$B$68,MATCH(D35,Invoices!$A$5:$A$68,0)),"")</f>
        <v/>
      </c>
      <c r="F35" s="7">
        <f>IFERROR(INDEX(Invoices!$E$5:$E$68,MATCH(D35,Invoices!$A$5:$A$68,0)),0)</f>
        <v/>
      </c>
      <c r="G35" s="12">
        <f>B35-F35</f>
        <v/>
      </c>
      <c r="H35" s="13">
        <f>IF(D35="Not found","Check account",IF(INDEX(Invoices!$C$5:$C$68,MATCH(D35,Invoices!$A$5:$A$68,0))&lt;&gt;C35,"Check account",IF(G35=0,"Matched",IF(G35&lt;0,"Part payment","Overpaid"))))</f>
        <v/>
      </c>
    </row>
    <row r="36">
      <c r="A36" s="6">
        <f>Statement!A36</f>
        <v/>
      </c>
      <c r="B36" s="7">
        <f>Statement!D36</f>
        <v/>
      </c>
      <c r="C36" s="6">
        <f>Statement!E36</f>
        <v/>
      </c>
      <c r="D36" s="6">
        <f>IF(Statement!F36&lt;&gt;"",Statement!F36,IFERROR(INDEX(Invoices!$A$5:$A$68,MATCH(C36,Invoices!$C$5:$C$68,0)),"Not found"))</f>
        <v/>
      </c>
      <c r="E36" s="6">
        <f>IFERROR(INDEX(Invoices!$B$5:$B$68,MATCH(D36,Invoices!$A$5:$A$68,0)),"")</f>
        <v/>
      </c>
      <c r="F36" s="7">
        <f>IFERROR(INDEX(Invoices!$E$5:$E$68,MATCH(D36,Invoices!$A$5:$A$68,0)),0)</f>
        <v/>
      </c>
      <c r="G36" s="12">
        <f>B36-F36</f>
        <v/>
      </c>
      <c r="H36" s="13">
        <f>IF(D36="Not found","Check account",IF(INDEX(Invoices!$C$5:$C$68,MATCH(D36,Invoices!$A$5:$A$68,0))&lt;&gt;C36,"Check account",IF(G36=0,"Matched",IF(G36&lt;0,"Part payment","Overpaid"))))</f>
        <v/>
      </c>
    </row>
    <row r="37">
      <c r="A37" s="6">
        <f>Statement!A37</f>
        <v/>
      </c>
      <c r="B37" s="7">
        <f>Statement!D37</f>
        <v/>
      </c>
      <c r="C37" s="6">
        <f>Statement!E37</f>
        <v/>
      </c>
      <c r="D37" s="6">
        <f>IF(Statement!F37&lt;&gt;"",Statement!F37,IFERROR(INDEX(Invoices!$A$5:$A$68,MATCH(C37,Invoices!$C$5:$C$68,0)),"Not found"))</f>
        <v/>
      </c>
      <c r="E37" s="6">
        <f>IFERROR(INDEX(Invoices!$B$5:$B$68,MATCH(D37,Invoices!$A$5:$A$68,0)),"")</f>
        <v/>
      </c>
      <c r="F37" s="7">
        <f>IFERROR(INDEX(Invoices!$E$5:$E$68,MATCH(D37,Invoices!$A$5:$A$68,0)),0)</f>
        <v/>
      </c>
      <c r="G37" s="12">
        <f>B37-F37</f>
        <v/>
      </c>
      <c r="H37" s="13">
        <f>IF(D37="Not found","Check account",IF(INDEX(Invoices!$C$5:$C$68,MATCH(D37,Invoices!$A$5:$A$68,0))&lt;&gt;C37,"Check account",IF(G37=0,"Matched",IF(G37&lt;0,"Part payment","Overpaid"))))</f>
        <v/>
      </c>
    </row>
    <row r="38">
      <c r="A38" s="6">
        <f>Statement!A38</f>
        <v/>
      </c>
      <c r="B38" s="7">
        <f>Statement!D38</f>
        <v/>
      </c>
      <c r="C38" s="6">
        <f>Statement!E38</f>
        <v/>
      </c>
      <c r="D38" s="6">
        <f>IF(Statement!F38&lt;&gt;"",Statement!F38,IFERROR(INDEX(Invoices!$A$5:$A$68,MATCH(C38,Invoices!$C$5:$C$68,0)),"Not found"))</f>
        <v/>
      </c>
      <c r="E38" s="6">
        <f>IFERROR(INDEX(Invoices!$B$5:$B$68,MATCH(D38,Invoices!$A$5:$A$68,0)),"")</f>
        <v/>
      </c>
      <c r="F38" s="7">
        <f>IFERROR(INDEX(Invoices!$E$5:$E$68,MATCH(D38,Invoices!$A$5:$A$68,0)),0)</f>
        <v/>
      </c>
      <c r="G38" s="12">
        <f>B38-F38</f>
        <v/>
      </c>
      <c r="H38" s="13">
        <f>IF(D38="Not found","Check account",IF(INDEX(Invoices!$C$5:$C$68,MATCH(D38,Invoices!$A$5:$A$68,0))&lt;&gt;C38,"Check account",IF(G38=0,"Matched",IF(G38&lt;0,"Part payment","Overpaid"))))</f>
        <v/>
      </c>
    </row>
    <row r="39">
      <c r="A39" s="6">
        <f>Statement!A39</f>
        <v/>
      </c>
      <c r="B39" s="7">
        <f>Statement!D39</f>
        <v/>
      </c>
      <c r="C39" s="6">
        <f>Statement!E39</f>
        <v/>
      </c>
      <c r="D39" s="6">
        <f>IF(Statement!F39&lt;&gt;"",Statement!F39,IFERROR(INDEX(Invoices!$A$5:$A$68,MATCH(C39,Invoices!$C$5:$C$68,0)),"Not found"))</f>
        <v/>
      </c>
      <c r="E39" s="6">
        <f>IFERROR(INDEX(Invoices!$B$5:$B$68,MATCH(D39,Invoices!$A$5:$A$68,0)),"")</f>
        <v/>
      </c>
      <c r="F39" s="7">
        <f>IFERROR(INDEX(Invoices!$E$5:$E$68,MATCH(D39,Invoices!$A$5:$A$68,0)),0)</f>
        <v/>
      </c>
      <c r="G39" s="12">
        <f>B39-F39</f>
        <v/>
      </c>
      <c r="H39" s="13">
        <f>IF(D39="Not found","Check account",IF(INDEX(Invoices!$C$5:$C$68,MATCH(D39,Invoices!$A$5:$A$68,0))&lt;&gt;C39,"Check account",IF(G39=0,"Matched",IF(G39&lt;0,"Part payment","Overpaid"))))</f>
        <v/>
      </c>
    </row>
    <row r="40">
      <c r="A40" s="6">
        <f>Statement!A40</f>
        <v/>
      </c>
      <c r="B40" s="7">
        <f>Statement!D40</f>
        <v/>
      </c>
      <c r="C40" s="6">
        <f>Statement!E40</f>
        <v/>
      </c>
      <c r="D40" s="6">
        <f>IF(Statement!F40&lt;&gt;"",Statement!F40,IFERROR(INDEX(Invoices!$A$5:$A$68,MATCH(C40,Invoices!$C$5:$C$68,0)),"Not found"))</f>
        <v/>
      </c>
      <c r="E40" s="6">
        <f>IFERROR(INDEX(Invoices!$B$5:$B$68,MATCH(D40,Invoices!$A$5:$A$68,0)),"")</f>
        <v/>
      </c>
      <c r="F40" s="7">
        <f>IFERROR(INDEX(Invoices!$E$5:$E$68,MATCH(D40,Invoices!$A$5:$A$68,0)),0)</f>
        <v/>
      </c>
      <c r="G40" s="12">
        <f>B40-F40</f>
        <v/>
      </c>
      <c r="H40" s="13">
        <f>IF(D40="Not found","Check account",IF(INDEX(Invoices!$C$5:$C$68,MATCH(D40,Invoices!$A$5:$A$68,0))&lt;&gt;C40,"Check account",IF(G40=0,"Matched",IF(G40&lt;0,"Part payment","Overpaid"))))</f>
        <v/>
      </c>
    </row>
    <row r="41">
      <c r="A41" s="6">
        <f>Statement!A41</f>
        <v/>
      </c>
      <c r="B41" s="7">
        <f>Statement!D41</f>
        <v/>
      </c>
      <c r="C41" s="6">
        <f>Statement!E41</f>
        <v/>
      </c>
      <c r="D41" s="6">
        <f>IF(Statement!F41&lt;&gt;"",Statement!F41,IFERROR(INDEX(Invoices!$A$5:$A$68,MATCH(C41,Invoices!$C$5:$C$68,0)),"Not found"))</f>
        <v/>
      </c>
      <c r="E41" s="6">
        <f>IFERROR(INDEX(Invoices!$B$5:$B$68,MATCH(D41,Invoices!$A$5:$A$68,0)),"")</f>
        <v/>
      </c>
      <c r="F41" s="7">
        <f>IFERROR(INDEX(Invoices!$E$5:$E$68,MATCH(D41,Invoices!$A$5:$A$68,0)),0)</f>
        <v/>
      </c>
      <c r="G41" s="12">
        <f>B41-F41</f>
        <v/>
      </c>
      <c r="H41" s="13">
        <f>IF(D41="Not found","Check account",IF(INDEX(Invoices!$C$5:$C$68,MATCH(D41,Invoices!$A$5:$A$68,0))&lt;&gt;C41,"Check account",IF(G41=0,"Matched",IF(G41&lt;0,"Part payment","Overpaid"))))</f>
        <v/>
      </c>
    </row>
    <row r="42">
      <c r="A42" s="6">
        <f>Statement!A42</f>
        <v/>
      </c>
      <c r="B42" s="7">
        <f>Statement!D42</f>
        <v/>
      </c>
      <c r="C42" s="6">
        <f>Statement!E42</f>
        <v/>
      </c>
      <c r="D42" s="6">
        <f>IF(Statement!F42&lt;&gt;"",Statement!F42,IFERROR(INDEX(Invoices!$A$5:$A$68,MATCH(C42,Invoices!$C$5:$C$68,0)),"Not found"))</f>
        <v/>
      </c>
      <c r="E42" s="6">
        <f>IFERROR(INDEX(Invoices!$B$5:$B$68,MATCH(D42,Invoices!$A$5:$A$68,0)),"")</f>
        <v/>
      </c>
      <c r="F42" s="7">
        <f>IFERROR(INDEX(Invoices!$E$5:$E$68,MATCH(D42,Invoices!$A$5:$A$68,0)),0)</f>
        <v/>
      </c>
      <c r="G42" s="12">
        <f>B42-F42</f>
        <v/>
      </c>
      <c r="H42" s="13">
        <f>IF(D42="Not found","Check account",IF(INDEX(Invoices!$C$5:$C$68,MATCH(D42,Invoices!$A$5:$A$68,0))&lt;&gt;C42,"Check account",IF(G42=0,"Matched",IF(G42&lt;0,"Part payment","Overpaid"))))</f>
        <v/>
      </c>
    </row>
    <row r="43">
      <c r="A43" s="6">
        <f>Statement!A43</f>
        <v/>
      </c>
      <c r="B43" s="7">
        <f>Statement!D43</f>
        <v/>
      </c>
      <c r="C43" s="6">
        <f>Statement!E43</f>
        <v/>
      </c>
      <c r="D43" s="6">
        <f>IF(Statement!F43&lt;&gt;"",Statement!F43,IFERROR(INDEX(Invoices!$A$5:$A$68,MATCH(C43,Invoices!$C$5:$C$68,0)),"Not found"))</f>
        <v/>
      </c>
      <c r="E43" s="6">
        <f>IFERROR(INDEX(Invoices!$B$5:$B$68,MATCH(D43,Invoices!$A$5:$A$68,0)),"")</f>
        <v/>
      </c>
      <c r="F43" s="7">
        <f>IFERROR(INDEX(Invoices!$E$5:$E$68,MATCH(D43,Invoices!$A$5:$A$68,0)),0)</f>
        <v/>
      </c>
      <c r="G43" s="12">
        <f>B43-F43</f>
        <v/>
      </c>
      <c r="H43" s="13">
        <f>IF(D43="Not found","Check account",IF(INDEX(Invoices!$C$5:$C$68,MATCH(D43,Invoices!$A$5:$A$68,0))&lt;&gt;C43,"Check account",IF(G43=0,"Matched",IF(G43&lt;0,"Part payment","Overpaid"))))</f>
        <v/>
      </c>
    </row>
    <row r="44">
      <c r="A44" s="6">
        <f>Statement!A44</f>
        <v/>
      </c>
      <c r="B44" s="7">
        <f>Statement!D44</f>
        <v/>
      </c>
      <c r="C44" s="6">
        <f>Statement!E44</f>
        <v/>
      </c>
      <c r="D44" s="6">
        <f>IF(Statement!F44&lt;&gt;"",Statement!F44,IFERROR(INDEX(Invoices!$A$5:$A$68,MATCH(C44,Invoices!$C$5:$C$68,0)),"Not found"))</f>
        <v/>
      </c>
      <c r="E44" s="6">
        <f>IFERROR(INDEX(Invoices!$B$5:$B$68,MATCH(D44,Invoices!$A$5:$A$68,0)),"")</f>
        <v/>
      </c>
      <c r="F44" s="7">
        <f>IFERROR(INDEX(Invoices!$E$5:$E$68,MATCH(D44,Invoices!$A$5:$A$68,0)),0)</f>
        <v/>
      </c>
      <c r="G44" s="12">
        <f>B44-F44</f>
        <v/>
      </c>
      <c r="H44" s="13">
        <f>IF(D44="Not found","Check account",IF(INDEX(Invoices!$C$5:$C$68,MATCH(D44,Invoices!$A$5:$A$68,0))&lt;&gt;C44,"Check account",IF(G44=0,"Matched",IF(G44&lt;0,"Part payment","Overpaid"))))</f>
        <v/>
      </c>
    </row>
    <row r="45">
      <c r="A45" s="6">
        <f>Statement!A45</f>
        <v/>
      </c>
      <c r="B45" s="7">
        <f>Statement!D45</f>
        <v/>
      </c>
      <c r="C45" s="6">
        <f>Statement!E45</f>
        <v/>
      </c>
      <c r="D45" s="6">
        <f>IF(Statement!F45&lt;&gt;"",Statement!F45,IFERROR(INDEX(Invoices!$A$5:$A$68,MATCH(C45,Invoices!$C$5:$C$68,0)),"Not found"))</f>
        <v/>
      </c>
      <c r="E45" s="6">
        <f>IFERROR(INDEX(Invoices!$B$5:$B$68,MATCH(D45,Invoices!$A$5:$A$68,0)),"")</f>
        <v/>
      </c>
      <c r="F45" s="7">
        <f>IFERROR(INDEX(Invoices!$E$5:$E$68,MATCH(D45,Invoices!$A$5:$A$68,0)),0)</f>
        <v/>
      </c>
      <c r="G45" s="12">
        <f>B45-F45</f>
        <v/>
      </c>
      <c r="H45" s="13">
        <f>IF(D45="Not found","Check account",IF(INDEX(Invoices!$C$5:$C$68,MATCH(D45,Invoices!$A$5:$A$68,0))&lt;&gt;C45,"Check account",IF(G45=0,"Matched",IF(G45&lt;0,"Part payment","Overpaid"))))</f>
        <v/>
      </c>
    </row>
    <row r="46">
      <c r="A46" s="6">
        <f>Statement!A46</f>
        <v/>
      </c>
      <c r="B46" s="7">
        <f>Statement!D46</f>
        <v/>
      </c>
      <c r="C46" s="6">
        <f>Statement!E46</f>
        <v/>
      </c>
      <c r="D46" s="6">
        <f>IF(Statement!F46&lt;&gt;"",Statement!F46,IFERROR(INDEX(Invoices!$A$5:$A$68,MATCH(C46,Invoices!$C$5:$C$68,0)),"Not found"))</f>
        <v/>
      </c>
      <c r="E46" s="6">
        <f>IFERROR(INDEX(Invoices!$B$5:$B$68,MATCH(D46,Invoices!$A$5:$A$68,0)),"")</f>
        <v/>
      </c>
      <c r="F46" s="7">
        <f>IFERROR(INDEX(Invoices!$E$5:$E$68,MATCH(D46,Invoices!$A$5:$A$68,0)),0)</f>
        <v/>
      </c>
      <c r="G46" s="12">
        <f>B46-F46</f>
        <v/>
      </c>
      <c r="H46" s="13">
        <f>IF(D46="Not found","Check account",IF(INDEX(Invoices!$C$5:$C$68,MATCH(D46,Invoices!$A$5:$A$68,0))&lt;&gt;C46,"Check account",IF(G46=0,"Matched",IF(G46&lt;0,"Part payment","Overpaid"))))</f>
        <v/>
      </c>
    </row>
    <row r="47">
      <c r="A47" s="6">
        <f>Statement!A47</f>
        <v/>
      </c>
      <c r="B47" s="7">
        <f>Statement!D47</f>
        <v/>
      </c>
      <c r="C47" s="6">
        <f>Statement!E47</f>
        <v/>
      </c>
      <c r="D47" s="6">
        <f>IF(Statement!F47&lt;&gt;"",Statement!F47,IFERROR(INDEX(Invoices!$A$5:$A$68,MATCH(C47,Invoices!$C$5:$C$68,0)),"Not found"))</f>
        <v/>
      </c>
      <c r="E47" s="6">
        <f>IFERROR(INDEX(Invoices!$B$5:$B$68,MATCH(D47,Invoices!$A$5:$A$68,0)),"")</f>
        <v/>
      </c>
      <c r="F47" s="7">
        <f>IFERROR(INDEX(Invoices!$E$5:$E$68,MATCH(D47,Invoices!$A$5:$A$68,0)),0)</f>
        <v/>
      </c>
      <c r="G47" s="12">
        <f>B47-F47</f>
        <v/>
      </c>
      <c r="H47" s="13">
        <f>IF(D47="Not found","Check account",IF(INDEX(Invoices!$C$5:$C$68,MATCH(D47,Invoices!$A$5:$A$68,0))&lt;&gt;C47,"Check account",IF(G47=0,"Matched",IF(G47&lt;0,"Part payment","Overpaid"))))</f>
        <v/>
      </c>
    </row>
    <row r="48">
      <c r="A48" s="6">
        <f>Statement!A48</f>
        <v/>
      </c>
      <c r="B48" s="7">
        <f>Statement!D48</f>
        <v/>
      </c>
      <c r="C48" s="6">
        <f>Statement!E48</f>
        <v/>
      </c>
      <c r="D48" s="6">
        <f>IF(Statement!F48&lt;&gt;"",Statement!F48,IFERROR(INDEX(Invoices!$A$5:$A$68,MATCH(C48,Invoices!$C$5:$C$68,0)),"Not found"))</f>
        <v/>
      </c>
      <c r="E48" s="6">
        <f>IFERROR(INDEX(Invoices!$B$5:$B$68,MATCH(D48,Invoices!$A$5:$A$68,0)),"")</f>
        <v/>
      </c>
      <c r="F48" s="7">
        <f>IFERROR(INDEX(Invoices!$E$5:$E$68,MATCH(D48,Invoices!$A$5:$A$68,0)),0)</f>
        <v/>
      </c>
      <c r="G48" s="12">
        <f>B48-F48</f>
        <v/>
      </c>
      <c r="H48" s="13">
        <f>IF(D48="Not found","Check account",IF(INDEX(Invoices!$C$5:$C$68,MATCH(D48,Invoices!$A$5:$A$68,0))&lt;&gt;C48,"Check account",IF(G48=0,"Matched",IF(G48&lt;0,"Part payment","Overpaid"))))</f>
        <v/>
      </c>
    </row>
    <row r="49">
      <c r="A49" s="6">
        <f>Statement!A49</f>
        <v/>
      </c>
      <c r="B49" s="7">
        <f>Statement!D49</f>
        <v/>
      </c>
      <c r="C49" s="6">
        <f>Statement!E49</f>
        <v/>
      </c>
      <c r="D49" s="6">
        <f>IF(Statement!F49&lt;&gt;"",Statement!F49,IFERROR(INDEX(Invoices!$A$5:$A$68,MATCH(C49,Invoices!$C$5:$C$68,0)),"Not found"))</f>
        <v/>
      </c>
      <c r="E49" s="6">
        <f>IFERROR(INDEX(Invoices!$B$5:$B$68,MATCH(D49,Invoices!$A$5:$A$68,0)),"")</f>
        <v/>
      </c>
      <c r="F49" s="7">
        <f>IFERROR(INDEX(Invoices!$E$5:$E$68,MATCH(D49,Invoices!$A$5:$A$68,0)),0)</f>
        <v/>
      </c>
      <c r="G49" s="12">
        <f>B49-F49</f>
        <v/>
      </c>
      <c r="H49" s="13">
        <f>IF(D49="Not found","Check account",IF(INDEX(Invoices!$C$5:$C$68,MATCH(D49,Invoices!$A$5:$A$68,0))&lt;&gt;C49,"Check account",IF(G49=0,"Matched",IF(G49&lt;0,"Part payment","Overpaid"))))</f>
        <v/>
      </c>
    </row>
    <row r="50">
      <c r="A50" s="6">
        <f>Statement!A50</f>
        <v/>
      </c>
      <c r="B50" s="7">
        <f>Statement!D50</f>
        <v/>
      </c>
      <c r="C50" s="6">
        <f>Statement!E50</f>
        <v/>
      </c>
      <c r="D50" s="6">
        <f>IF(Statement!F50&lt;&gt;"",Statement!F50,IFERROR(INDEX(Invoices!$A$5:$A$68,MATCH(C50,Invoices!$C$5:$C$68,0)),"Not found"))</f>
        <v/>
      </c>
      <c r="E50" s="6">
        <f>IFERROR(INDEX(Invoices!$B$5:$B$68,MATCH(D50,Invoices!$A$5:$A$68,0)),"")</f>
        <v/>
      </c>
      <c r="F50" s="7">
        <f>IFERROR(INDEX(Invoices!$E$5:$E$68,MATCH(D50,Invoices!$A$5:$A$68,0)),0)</f>
        <v/>
      </c>
      <c r="G50" s="12">
        <f>B50-F50</f>
        <v/>
      </c>
      <c r="H50" s="13">
        <f>IF(D50="Not found","Check account",IF(INDEX(Invoices!$C$5:$C$68,MATCH(D50,Invoices!$A$5:$A$68,0))&lt;&gt;C50,"Check account",IF(G50=0,"Matched",IF(G50&lt;0,"Part payment","Overpaid"))))</f>
        <v/>
      </c>
    </row>
    <row r="51">
      <c r="A51" s="6">
        <f>Statement!A51</f>
        <v/>
      </c>
      <c r="B51" s="7">
        <f>Statement!D51</f>
        <v/>
      </c>
      <c r="C51" s="6">
        <f>Statement!E51</f>
        <v/>
      </c>
      <c r="D51" s="6">
        <f>IF(Statement!F51&lt;&gt;"",Statement!F51,IFERROR(INDEX(Invoices!$A$5:$A$68,MATCH(C51,Invoices!$C$5:$C$68,0)),"Not found"))</f>
        <v/>
      </c>
      <c r="E51" s="6">
        <f>IFERROR(INDEX(Invoices!$B$5:$B$68,MATCH(D51,Invoices!$A$5:$A$68,0)),"")</f>
        <v/>
      </c>
      <c r="F51" s="7">
        <f>IFERROR(INDEX(Invoices!$E$5:$E$68,MATCH(D51,Invoices!$A$5:$A$68,0)),0)</f>
        <v/>
      </c>
      <c r="G51" s="12">
        <f>B51-F51</f>
        <v/>
      </c>
      <c r="H51" s="13">
        <f>IF(D51="Not found","Check account",IF(INDEX(Invoices!$C$5:$C$68,MATCH(D51,Invoices!$A$5:$A$68,0))&lt;&gt;C51,"Check account",IF(G51=0,"Matched",IF(G51&lt;0,"Part payment","Overpaid"))))</f>
        <v/>
      </c>
    </row>
    <row r="52">
      <c r="A52" s="6">
        <f>Statement!A52</f>
        <v/>
      </c>
      <c r="B52" s="7">
        <f>Statement!D52</f>
        <v/>
      </c>
      <c r="C52" s="6">
        <f>Statement!E52</f>
        <v/>
      </c>
      <c r="D52" s="6">
        <f>IF(Statement!F52&lt;&gt;"",Statement!F52,IFERROR(INDEX(Invoices!$A$5:$A$68,MATCH(C52,Invoices!$C$5:$C$68,0)),"Not found"))</f>
        <v/>
      </c>
      <c r="E52" s="6">
        <f>IFERROR(INDEX(Invoices!$B$5:$B$68,MATCH(D52,Invoices!$A$5:$A$68,0)),"")</f>
        <v/>
      </c>
      <c r="F52" s="7">
        <f>IFERROR(INDEX(Invoices!$E$5:$E$68,MATCH(D52,Invoices!$A$5:$A$68,0)),0)</f>
        <v/>
      </c>
      <c r="G52" s="12">
        <f>B52-F52</f>
        <v/>
      </c>
      <c r="H52" s="13">
        <f>IF(D52="Not found","Check account",IF(INDEX(Invoices!$C$5:$C$68,MATCH(D52,Invoices!$A$5:$A$68,0))&lt;&gt;C52,"Check account",IF(G52=0,"Matched",IF(G52&lt;0,"Part payment","Overpaid"))))</f>
        <v/>
      </c>
    </row>
    <row r="53">
      <c r="A53" s="6">
        <f>Statement!A53</f>
        <v/>
      </c>
      <c r="B53" s="7">
        <f>Statement!D53</f>
        <v/>
      </c>
      <c r="C53" s="6">
        <f>Statement!E53</f>
        <v/>
      </c>
      <c r="D53" s="6">
        <f>IF(Statement!F53&lt;&gt;"",Statement!F53,IFERROR(INDEX(Invoices!$A$5:$A$68,MATCH(C53,Invoices!$C$5:$C$68,0)),"Not found"))</f>
        <v/>
      </c>
      <c r="E53" s="6">
        <f>IFERROR(INDEX(Invoices!$B$5:$B$68,MATCH(D53,Invoices!$A$5:$A$68,0)),"")</f>
        <v/>
      </c>
      <c r="F53" s="7">
        <f>IFERROR(INDEX(Invoices!$E$5:$E$68,MATCH(D53,Invoices!$A$5:$A$68,0)),0)</f>
        <v/>
      </c>
      <c r="G53" s="12">
        <f>B53-F53</f>
        <v/>
      </c>
      <c r="H53" s="13">
        <f>IF(D53="Not found","Check account",IF(INDEX(Invoices!$C$5:$C$68,MATCH(D53,Invoices!$A$5:$A$68,0))&lt;&gt;C53,"Check account",IF(G53=0,"Matched",IF(G53&lt;0,"Part payment","Overpaid"))))</f>
        <v/>
      </c>
    </row>
    <row r="54">
      <c r="A54" s="6">
        <f>Statement!A54</f>
        <v/>
      </c>
      <c r="B54" s="7">
        <f>Statement!D54</f>
        <v/>
      </c>
      <c r="C54" s="6">
        <f>Statement!E54</f>
        <v/>
      </c>
      <c r="D54" s="6">
        <f>IF(Statement!F54&lt;&gt;"",Statement!F54,IFERROR(INDEX(Invoices!$A$5:$A$68,MATCH(C54,Invoices!$C$5:$C$68,0)),"Not found"))</f>
        <v/>
      </c>
      <c r="E54" s="6">
        <f>IFERROR(INDEX(Invoices!$B$5:$B$68,MATCH(D54,Invoices!$A$5:$A$68,0)),"")</f>
        <v/>
      </c>
      <c r="F54" s="7">
        <f>IFERROR(INDEX(Invoices!$E$5:$E$68,MATCH(D54,Invoices!$A$5:$A$68,0)),0)</f>
        <v/>
      </c>
      <c r="G54" s="12">
        <f>B54-F54</f>
        <v/>
      </c>
      <c r="H54" s="13">
        <f>IF(D54="Not found","Check account",IF(INDEX(Invoices!$C$5:$C$68,MATCH(D54,Invoices!$A$5:$A$68,0))&lt;&gt;C54,"Check account",IF(G54=0,"Matched",IF(G54&lt;0,"Part payment","Overpaid"))))</f>
        <v/>
      </c>
    </row>
    <row r="55">
      <c r="A55" s="6">
        <f>Statement!A55</f>
        <v/>
      </c>
      <c r="B55" s="7">
        <f>Statement!D55</f>
        <v/>
      </c>
      <c r="C55" s="6">
        <f>Statement!E55</f>
        <v/>
      </c>
      <c r="D55" s="6">
        <f>IF(Statement!F55&lt;&gt;"",Statement!F55,IFERROR(INDEX(Invoices!$A$5:$A$68,MATCH(C55,Invoices!$C$5:$C$68,0)),"Not found"))</f>
        <v/>
      </c>
      <c r="E55" s="6">
        <f>IFERROR(INDEX(Invoices!$B$5:$B$68,MATCH(D55,Invoices!$A$5:$A$68,0)),"")</f>
        <v/>
      </c>
      <c r="F55" s="7">
        <f>IFERROR(INDEX(Invoices!$E$5:$E$68,MATCH(D55,Invoices!$A$5:$A$68,0)),0)</f>
        <v/>
      </c>
      <c r="G55" s="12">
        <f>B55-F55</f>
        <v/>
      </c>
      <c r="H55" s="13">
        <f>IF(D55="Not found","Check account",IF(INDEX(Invoices!$C$5:$C$68,MATCH(D55,Invoices!$A$5:$A$68,0))&lt;&gt;C55,"Check account",IF(G55=0,"Matched",IF(G55&lt;0,"Part payment","Overpaid"))))</f>
        <v/>
      </c>
    </row>
    <row r="56">
      <c r="A56" s="6">
        <f>Statement!A56</f>
        <v/>
      </c>
      <c r="B56" s="7">
        <f>Statement!D56</f>
        <v/>
      </c>
      <c r="C56" s="6">
        <f>Statement!E56</f>
        <v/>
      </c>
      <c r="D56" s="6">
        <f>IF(Statement!F56&lt;&gt;"",Statement!F56,IFERROR(INDEX(Invoices!$A$5:$A$68,MATCH(C56,Invoices!$C$5:$C$68,0)),"Not found"))</f>
        <v/>
      </c>
      <c r="E56" s="6">
        <f>IFERROR(INDEX(Invoices!$B$5:$B$68,MATCH(D56,Invoices!$A$5:$A$68,0)),"")</f>
        <v/>
      </c>
      <c r="F56" s="7">
        <f>IFERROR(INDEX(Invoices!$E$5:$E$68,MATCH(D56,Invoices!$A$5:$A$68,0)),0)</f>
        <v/>
      </c>
      <c r="G56" s="12">
        <f>B56-F56</f>
        <v/>
      </c>
      <c r="H56" s="13">
        <f>IF(D56="Not found","Check account",IF(INDEX(Invoices!$C$5:$C$68,MATCH(D56,Invoices!$A$5:$A$68,0))&lt;&gt;C56,"Check account",IF(G56=0,"Matched",IF(G56&lt;0,"Part payment","Overpaid"))))</f>
        <v/>
      </c>
    </row>
    <row r="57">
      <c r="A57" s="6">
        <f>Statement!A57</f>
        <v/>
      </c>
      <c r="B57" s="7">
        <f>Statement!D57</f>
        <v/>
      </c>
      <c r="C57" s="6">
        <f>Statement!E57</f>
        <v/>
      </c>
      <c r="D57" s="6">
        <f>IF(Statement!F57&lt;&gt;"",Statement!F57,IFERROR(INDEX(Invoices!$A$5:$A$68,MATCH(C57,Invoices!$C$5:$C$68,0)),"Not found"))</f>
        <v/>
      </c>
      <c r="E57" s="6">
        <f>IFERROR(INDEX(Invoices!$B$5:$B$68,MATCH(D57,Invoices!$A$5:$A$68,0)),"")</f>
        <v/>
      </c>
      <c r="F57" s="7">
        <f>IFERROR(INDEX(Invoices!$E$5:$E$68,MATCH(D57,Invoices!$A$5:$A$68,0)),0)</f>
        <v/>
      </c>
      <c r="G57" s="12">
        <f>B57-F57</f>
        <v/>
      </c>
      <c r="H57" s="13">
        <f>IF(D57="Not found","Check account",IF(INDEX(Invoices!$C$5:$C$68,MATCH(D57,Invoices!$A$5:$A$68,0))&lt;&gt;C57,"Check account",IF(G57=0,"Matched",IF(G57&lt;0,"Part payment","Overpaid"))))</f>
        <v/>
      </c>
    </row>
    <row r="58">
      <c r="A58" s="6">
        <f>Statement!A58</f>
        <v/>
      </c>
      <c r="B58" s="7">
        <f>Statement!D58</f>
        <v/>
      </c>
      <c r="C58" s="6">
        <f>Statement!E58</f>
        <v/>
      </c>
      <c r="D58" s="6">
        <f>IF(Statement!F58&lt;&gt;"",Statement!F58,IFERROR(INDEX(Invoices!$A$5:$A$68,MATCH(C58,Invoices!$C$5:$C$68,0)),"Not found"))</f>
        <v/>
      </c>
      <c r="E58" s="6">
        <f>IFERROR(INDEX(Invoices!$B$5:$B$68,MATCH(D58,Invoices!$A$5:$A$68,0)),"")</f>
        <v/>
      </c>
      <c r="F58" s="7">
        <f>IFERROR(INDEX(Invoices!$E$5:$E$68,MATCH(D58,Invoices!$A$5:$A$68,0)),0)</f>
        <v/>
      </c>
      <c r="G58" s="12">
        <f>B58-F58</f>
        <v/>
      </c>
      <c r="H58" s="13">
        <f>IF(D58="Not found","Check account",IF(INDEX(Invoices!$C$5:$C$68,MATCH(D58,Invoices!$A$5:$A$68,0))&lt;&gt;C58,"Check account",IF(G58=0,"Matched",IF(G58&lt;0,"Part payment","Overpaid"))))</f>
        <v/>
      </c>
    </row>
    <row r="59">
      <c r="A59" s="6">
        <f>Statement!A59</f>
        <v/>
      </c>
      <c r="B59" s="7">
        <f>Statement!D59</f>
        <v/>
      </c>
      <c r="C59" s="6">
        <f>Statement!E59</f>
        <v/>
      </c>
      <c r="D59" s="6">
        <f>IF(Statement!F59&lt;&gt;"",Statement!F59,IFERROR(INDEX(Invoices!$A$5:$A$68,MATCH(C59,Invoices!$C$5:$C$68,0)),"Not found"))</f>
        <v/>
      </c>
      <c r="E59" s="6">
        <f>IFERROR(INDEX(Invoices!$B$5:$B$68,MATCH(D59,Invoices!$A$5:$A$68,0)),"")</f>
        <v/>
      </c>
      <c r="F59" s="7">
        <f>IFERROR(INDEX(Invoices!$E$5:$E$68,MATCH(D59,Invoices!$A$5:$A$68,0)),0)</f>
        <v/>
      </c>
      <c r="G59" s="12">
        <f>B59-F59</f>
        <v/>
      </c>
      <c r="H59" s="13">
        <f>IF(D59="Not found","Check account",IF(INDEX(Invoices!$C$5:$C$68,MATCH(D59,Invoices!$A$5:$A$68,0))&lt;&gt;C59,"Check account",IF(G59=0,"Matched",IF(G59&lt;0,"Part payment","Overpaid"))))</f>
        <v/>
      </c>
    </row>
    <row r="60">
      <c r="A60" s="6">
        <f>Statement!A60</f>
        <v/>
      </c>
      <c r="B60" s="7">
        <f>Statement!D60</f>
        <v/>
      </c>
      <c r="C60" s="6">
        <f>Statement!E60</f>
        <v/>
      </c>
      <c r="D60" s="6">
        <f>IF(Statement!F60&lt;&gt;"",Statement!F60,IFERROR(INDEX(Invoices!$A$5:$A$68,MATCH(C60,Invoices!$C$5:$C$68,0)),"Not found"))</f>
        <v/>
      </c>
      <c r="E60" s="6">
        <f>IFERROR(INDEX(Invoices!$B$5:$B$68,MATCH(D60,Invoices!$A$5:$A$68,0)),"")</f>
        <v/>
      </c>
      <c r="F60" s="7">
        <f>IFERROR(INDEX(Invoices!$E$5:$E$68,MATCH(D60,Invoices!$A$5:$A$68,0)),0)</f>
        <v/>
      </c>
      <c r="G60" s="12">
        <f>B60-F60</f>
        <v/>
      </c>
      <c r="H60" s="13">
        <f>IF(D60="Not found","Check account",IF(INDEX(Invoices!$C$5:$C$68,MATCH(D60,Invoices!$A$5:$A$68,0))&lt;&gt;C60,"Check account",IF(G60=0,"Matched",IF(G60&lt;0,"Part payment","Overpaid"))))</f>
        <v/>
      </c>
    </row>
    <row r="61">
      <c r="A61" s="6">
        <f>Statement!A61</f>
        <v/>
      </c>
      <c r="B61" s="7">
        <f>Statement!D61</f>
        <v/>
      </c>
      <c r="C61" s="6">
        <f>Statement!E61</f>
        <v/>
      </c>
      <c r="D61" s="6">
        <f>IF(Statement!F61&lt;&gt;"",Statement!F61,IFERROR(INDEX(Invoices!$A$5:$A$68,MATCH(C61,Invoices!$C$5:$C$68,0)),"Not found"))</f>
        <v/>
      </c>
      <c r="E61" s="6">
        <f>IFERROR(INDEX(Invoices!$B$5:$B$68,MATCH(D61,Invoices!$A$5:$A$68,0)),"")</f>
        <v/>
      </c>
      <c r="F61" s="7">
        <f>IFERROR(INDEX(Invoices!$E$5:$E$68,MATCH(D61,Invoices!$A$5:$A$68,0)),0)</f>
        <v/>
      </c>
      <c r="G61" s="12">
        <f>B61-F61</f>
        <v/>
      </c>
      <c r="H61" s="13">
        <f>IF(D61="Not found","Check account",IF(INDEX(Invoices!$C$5:$C$68,MATCH(D61,Invoices!$A$5:$A$68,0))&lt;&gt;C61,"Check account",IF(G61=0,"Matched",IF(G61&lt;0,"Part payment","Overpaid"))))</f>
        <v/>
      </c>
    </row>
    <row r="62">
      <c r="A62" s="6">
        <f>Statement!A62</f>
        <v/>
      </c>
      <c r="B62" s="7">
        <f>Statement!D62</f>
        <v/>
      </c>
      <c r="C62" s="6">
        <f>Statement!E62</f>
        <v/>
      </c>
      <c r="D62" s="6">
        <f>IF(Statement!F62&lt;&gt;"",Statement!F62,IFERROR(INDEX(Invoices!$A$5:$A$68,MATCH(C62,Invoices!$C$5:$C$68,0)),"Not found"))</f>
        <v/>
      </c>
      <c r="E62" s="6">
        <f>IFERROR(INDEX(Invoices!$B$5:$B$68,MATCH(D62,Invoices!$A$5:$A$68,0)),"")</f>
        <v/>
      </c>
      <c r="F62" s="7">
        <f>IFERROR(INDEX(Invoices!$E$5:$E$68,MATCH(D62,Invoices!$A$5:$A$68,0)),0)</f>
        <v/>
      </c>
      <c r="G62" s="12">
        <f>B62-F62</f>
        <v/>
      </c>
      <c r="H62" s="13">
        <f>IF(D62="Not found","Check account",IF(INDEX(Invoices!$C$5:$C$68,MATCH(D62,Invoices!$A$5:$A$68,0))&lt;&gt;C62,"Check account",IF(G62=0,"Matched",IF(G62&lt;0,"Part payment","Overpaid"))))</f>
        <v/>
      </c>
    </row>
    <row r="63">
      <c r="A63" s="6">
        <f>Statement!A63</f>
        <v/>
      </c>
      <c r="B63" s="7">
        <f>Statement!D63</f>
        <v/>
      </c>
      <c r="C63" s="6">
        <f>Statement!E63</f>
        <v/>
      </c>
      <c r="D63" s="6">
        <f>IF(Statement!F63&lt;&gt;"",Statement!F63,IFERROR(INDEX(Invoices!$A$5:$A$68,MATCH(C63,Invoices!$C$5:$C$68,0)),"Not found"))</f>
        <v/>
      </c>
      <c r="E63" s="6">
        <f>IFERROR(INDEX(Invoices!$B$5:$B$68,MATCH(D63,Invoices!$A$5:$A$68,0)),"")</f>
        <v/>
      </c>
      <c r="F63" s="7">
        <f>IFERROR(INDEX(Invoices!$E$5:$E$68,MATCH(D63,Invoices!$A$5:$A$68,0)),0)</f>
        <v/>
      </c>
      <c r="G63" s="12">
        <f>B63-F63</f>
        <v/>
      </c>
      <c r="H63" s="13">
        <f>IF(D63="Not found","Check account",IF(INDEX(Invoices!$C$5:$C$68,MATCH(D63,Invoices!$A$5:$A$68,0))&lt;&gt;C63,"Check account",IF(G63=0,"Matched",IF(G63&lt;0,"Part payment","Overpaid"))))</f>
        <v/>
      </c>
    </row>
    <row r="64">
      <c r="A64" s="6">
        <f>Statement!A64</f>
        <v/>
      </c>
      <c r="B64" s="7">
        <f>Statement!D64</f>
        <v/>
      </c>
      <c r="C64" s="6">
        <f>Statement!E64</f>
        <v/>
      </c>
      <c r="D64" s="6">
        <f>IF(Statement!F64&lt;&gt;"",Statement!F64,IFERROR(INDEX(Invoices!$A$5:$A$68,MATCH(C64,Invoices!$C$5:$C$68,0)),"Not found"))</f>
        <v/>
      </c>
      <c r="E64" s="6">
        <f>IFERROR(INDEX(Invoices!$B$5:$B$68,MATCH(D64,Invoices!$A$5:$A$68,0)),"")</f>
        <v/>
      </c>
      <c r="F64" s="7">
        <f>IFERROR(INDEX(Invoices!$E$5:$E$68,MATCH(D64,Invoices!$A$5:$A$68,0)),0)</f>
        <v/>
      </c>
      <c r="G64" s="12">
        <f>B64-F64</f>
        <v/>
      </c>
      <c r="H64" s="13">
        <f>IF(D64="Not found","Check account",IF(INDEX(Invoices!$C$5:$C$68,MATCH(D64,Invoices!$A$5:$A$68,0))&lt;&gt;C64,"Check account",IF(G64=0,"Matched",IF(G64&lt;0,"Part payment","Overpaid"))))</f>
        <v/>
      </c>
    </row>
    <row r="65">
      <c r="A65" s="6">
        <f>Statement!A65</f>
        <v/>
      </c>
      <c r="B65" s="7">
        <f>Statement!D65</f>
        <v/>
      </c>
      <c r="C65" s="6">
        <f>Statement!E65</f>
        <v/>
      </c>
      <c r="D65" s="6">
        <f>IF(Statement!F65&lt;&gt;"",Statement!F65,IFERROR(INDEX(Invoices!$A$5:$A$68,MATCH(C65,Invoices!$C$5:$C$68,0)),"Not found"))</f>
        <v/>
      </c>
      <c r="E65" s="6">
        <f>IFERROR(INDEX(Invoices!$B$5:$B$68,MATCH(D65,Invoices!$A$5:$A$68,0)),"")</f>
        <v/>
      </c>
      <c r="F65" s="7">
        <f>IFERROR(INDEX(Invoices!$E$5:$E$68,MATCH(D65,Invoices!$A$5:$A$68,0)),0)</f>
        <v/>
      </c>
      <c r="G65" s="12">
        <f>B65-F65</f>
        <v/>
      </c>
      <c r="H65" s="13">
        <f>IF(D65="Not found","Check account",IF(INDEX(Invoices!$C$5:$C$68,MATCH(D65,Invoices!$A$5:$A$68,0))&lt;&gt;C65,"Check account",IF(G65=0,"Matched",IF(G65&lt;0,"Part payment","Overpaid"))))</f>
        <v/>
      </c>
    </row>
    <row r="66">
      <c r="A66" s="6">
        <f>Statement!A66</f>
        <v/>
      </c>
      <c r="B66" s="7">
        <f>Statement!D66</f>
        <v/>
      </c>
      <c r="C66" s="6">
        <f>Statement!E66</f>
        <v/>
      </c>
      <c r="D66" s="6">
        <f>IF(Statement!F66&lt;&gt;"",Statement!F66,IFERROR(INDEX(Invoices!$A$5:$A$68,MATCH(C66,Invoices!$C$5:$C$68,0)),"Not found"))</f>
        <v/>
      </c>
      <c r="E66" s="6">
        <f>IFERROR(INDEX(Invoices!$B$5:$B$68,MATCH(D66,Invoices!$A$5:$A$68,0)),"")</f>
        <v/>
      </c>
      <c r="F66" s="7">
        <f>IFERROR(INDEX(Invoices!$E$5:$E$68,MATCH(D66,Invoices!$A$5:$A$68,0)),0)</f>
        <v/>
      </c>
      <c r="G66" s="12">
        <f>B66-F66</f>
        <v/>
      </c>
      <c r="H66" s="13">
        <f>IF(D66="Not found","Check account",IF(INDEX(Invoices!$C$5:$C$68,MATCH(D66,Invoices!$A$5:$A$68,0))&lt;&gt;C66,"Check account",IF(G66=0,"Matched",IF(G66&lt;0,"Part payment","Overpaid"))))</f>
        <v/>
      </c>
    </row>
    <row r="67">
      <c r="A67" s="6">
        <f>Statement!A67</f>
        <v/>
      </c>
      <c r="B67" s="7">
        <f>Statement!D67</f>
        <v/>
      </c>
      <c r="C67" s="6">
        <f>Statement!E67</f>
        <v/>
      </c>
      <c r="D67" s="6">
        <f>IF(Statement!F67&lt;&gt;"",Statement!F67,IFERROR(INDEX(Invoices!$A$5:$A$68,MATCH(C67,Invoices!$C$5:$C$68,0)),"Not found"))</f>
        <v/>
      </c>
      <c r="E67" s="6">
        <f>IFERROR(INDEX(Invoices!$B$5:$B$68,MATCH(D67,Invoices!$A$5:$A$68,0)),"")</f>
        <v/>
      </c>
      <c r="F67" s="7">
        <f>IFERROR(INDEX(Invoices!$E$5:$E$68,MATCH(D67,Invoices!$A$5:$A$68,0)),0)</f>
        <v/>
      </c>
      <c r="G67" s="12">
        <f>B67-F67</f>
        <v/>
      </c>
      <c r="H67" s="13">
        <f>IF(D67="Not found","Check account",IF(INDEX(Invoices!$C$5:$C$68,MATCH(D67,Invoices!$A$5:$A$68,0))&lt;&gt;C67,"Check account",IF(G67=0,"Matched",IF(G67&lt;0,"Part payment","Overpaid"))))</f>
        <v/>
      </c>
    </row>
    <row r="68">
      <c r="A68" s="6">
        <f>Statement!A68</f>
        <v/>
      </c>
      <c r="B68" s="7">
        <f>Statement!D68</f>
        <v/>
      </c>
      <c r="C68" s="6">
        <f>Statement!E68</f>
        <v/>
      </c>
      <c r="D68" s="6">
        <f>IF(Statement!F68&lt;&gt;"",Statement!F68,IFERROR(INDEX(Invoices!$A$5:$A$68,MATCH(C68,Invoices!$C$5:$C$68,0)),"Not found"))</f>
        <v/>
      </c>
      <c r="E68" s="6">
        <f>IFERROR(INDEX(Invoices!$B$5:$B$68,MATCH(D68,Invoices!$A$5:$A$68,0)),"")</f>
        <v/>
      </c>
      <c r="F68" s="7">
        <f>IFERROR(INDEX(Invoices!$E$5:$E$68,MATCH(D68,Invoices!$A$5:$A$68,0)),0)</f>
        <v/>
      </c>
      <c r="G68" s="12">
        <f>B68-F68</f>
        <v/>
      </c>
      <c r="H68" s="13">
        <f>IF(D68="Not found","Check account",IF(INDEX(Invoices!$C$5:$C$68,MATCH(D68,Invoices!$A$5:$A$68,0))&lt;&gt;C68,"Check account",IF(G68=0,"Matched",IF(G68&lt;0,"Part payment","Overpaid"))))</f>
        <v/>
      </c>
    </row>
  </sheetData>
  <autoFilter ref="A4:H68"/>
  <conditionalFormatting sqref="H5:H68">
    <cfRule type="cellIs" priority="1" operator="equal" dxfId="0">
      <formula>"Matched"</formula>
    </cfRule>
    <cfRule type="cellIs" priority="2" operator="equal" dxfId="1">
      <formula>"Part payment"</formula>
    </cfRule>
    <cfRule type="cellIs" priority="3" operator="equal" dxfId="2">
      <formula>"Check account"</formula>
    </cfRule>
    <cfRule type="cellIs" priority="4" operator="equal" dxfId="3">
      <formula>"Overpaid"</formula>
    </cfRule>
  </conditionalFormatting>
  <printOptions gridLines="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26" customWidth="1" min="2" max="2"/>
    <col width="12" customWidth="1" min="3" max="3"/>
    <col width="13" customWidth="1" min="4" max="4"/>
    <col width="14" customWidth="1" min="5" max="5"/>
  </cols>
  <sheetData>
    <row r="1" ht="28" customHeight="1">
      <c r="A1" s="1" t="inlineStr">
        <is>
          <t>Open invoices, September 2026</t>
        </is>
      </c>
    </row>
    <row r="2">
      <c r="A2" s="2" t="inlineStr">
        <is>
          <t>Exported from the shop's sales system.</t>
        </is>
      </c>
    </row>
    <row r="4" ht="30" customHeight="1">
      <c r="A4" s="14" t="inlineStr">
        <is>
          <t>Invoice</t>
        </is>
      </c>
      <c r="B4" s="14" t="inlineStr">
        <is>
          <t>Customer</t>
        </is>
      </c>
      <c r="C4" s="14" t="inlineStr">
        <is>
          <t>Account no.</t>
        </is>
      </c>
      <c r="D4" s="14" t="inlineStr">
        <is>
          <t>Invoice date</t>
        </is>
      </c>
      <c r="E4" s="14" t="inlineStr">
        <is>
          <t>Amount (KES)</t>
        </is>
      </c>
    </row>
    <row r="5">
      <c r="A5" s="6" t="inlineStr">
        <is>
          <t>INV-2201</t>
        </is>
      </c>
      <c r="B5" s="6" t="inlineStr">
        <is>
          <t>Kahawa Fundis</t>
        </is>
      </c>
      <c r="C5" s="6" t="inlineStr">
        <is>
          <t>CH101</t>
        </is>
      </c>
      <c r="D5" s="15" t="n">
        <v>46273</v>
      </c>
      <c r="E5" s="7" t="n">
        <v>2400</v>
      </c>
    </row>
    <row r="6">
      <c r="A6" s="6" t="inlineStr">
        <is>
          <t>INV-2202</t>
        </is>
      </c>
      <c r="B6" s="6" t="inlineStr">
        <is>
          <t>Landless Hardware Agents</t>
        </is>
      </c>
      <c r="C6" s="6" t="inlineStr">
        <is>
          <t>CH107</t>
        </is>
      </c>
      <c r="D6" s="15" t="n">
        <v>46286</v>
      </c>
      <c r="E6" s="7" t="n">
        <v>26750</v>
      </c>
    </row>
    <row r="7">
      <c r="A7" s="6" t="inlineStr">
        <is>
          <t>INV-2203</t>
        </is>
      </c>
      <c r="B7" s="6" t="inlineStr">
        <is>
          <t>Ruiru Steelworks</t>
        </is>
      </c>
      <c r="C7" s="6" t="inlineStr">
        <is>
          <t>CH104</t>
        </is>
      </c>
      <c r="D7" s="15" t="n">
        <v>46293</v>
      </c>
      <c r="E7" s="7" t="n">
        <v>8750</v>
      </c>
    </row>
    <row r="8">
      <c r="A8" s="6" t="inlineStr">
        <is>
          <t>INV-2204</t>
        </is>
      </c>
      <c r="B8" s="6" t="inlineStr">
        <is>
          <t>Gatanga Farm Supplies</t>
        </is>
      </c>
      <c r="C8" s="6" t="inlineStr">
        <is>
          <t>CH105</t>
        </is>
      </c>
      <c r="D8" s="15" t="n">
        <v>46284</v>
      </c>
      <c r="E8" s="7" t="n">
        <v>9900</v>
      </c>
    </row>
    <row r="9">
      <c r="A9" s="6" t="inlineStr">
        <is>
          <t>INV-2205</t>
        </is>
      </c>
      <c r="B9" s="6" t="inlineStr">
        <is>
          <t>Gatuanyaga Roofing</t>
        </is>
      </c>
      <c r="C9" s="6" t="inlineStr">
        <is>
          <t>CH111</t>
        </is>
      </c>
      <c r="D9" s="15" t="n">
        <v>46279</v>
      </c>
      <c r="E9" s="7" t="n">
        <v>26750</v>
      </c>
    </row>
    <row r="10">
      <c r="A10" s="6" t="inlineStr">
        <is>
          <t>INV-2206</t>
        </is>
      </c>
      <c r="B10" s="6" t="inlineStr">
        <is>
          <t>Makongeni Glass</t>
        </is>
      </c>
      <c r="C10" s="6" t="inlineStr">
        <is>
          <t>CH106</t>
        </is>
      </c>
      <c r="D10" s="15" t="n">
        <v>46281</v>
      </c>
      <c r="E10" s="7" t="n">
        <v>21000</v>
      </c>
    </row>
    <row r="11">
      <c r="A11" s="6" t="inlineStr">
        <is>
          <t>INV-2207</t>
        </is>
      </c>
      <c r="B11" s="6" t="inlineStr">
        <is>
          <t>Ruiru Steelworks</t>
        </is>
      </c>
      <c r="C11" s="6" t="inlineStr">
        <is>
          <t>CH104</t>
        </is>
      </c>
      <c r="D11" s="15" t="n">
        <v>46278</v>
      </c>
      <c r="E11" s="7" t="n">
        <v>12500</v>
      </c>
    </row>
    <row r="12">
      <c r="A12" s="6" t="inlineStr">
        <is>
          <t>INV-2208</t>
        </is>
      </c>
      <c r="B12" s="6" t="inlineStr">
        <is>
          <t>Kahawa Fundis</t>
        </is>
      </c>
      <c r="C12" s="6" t="inlineStr">
        <is>
          <t>CH101</t>
        </is>
      </c>
      <c r="D12" s="15" t="n">
        <v>46282</v>
      </c>
      <c r="E12" s="7" t="n">
        <v>21000</v>
      </c>
    </row>
    <row r="13">
      <c r="A13" s="6" t="inlineStr">
        <is>
          <t>INV-2209</t>
        </is>
      </c>
      <c r="B13" s="6" t="inlineStr">
        <is>
          <t>Ruiru Steelworks</t>
        </is>
      </c>
      <c r="C13" s="6" t="inlineStr">
        <is>
          <t>CH104</t>
        </is>
      </c>
      <c r="D13" s="15" t="n">
        <v>46288</v>
      </c>
      <c r="E13" s="7" t="n">
        <v>2400</v>
      </c>
    </row>
    <row r="14">
      <c r="A14" s="6" t="inlineStr">
        <is>
          <t>INV-2210</t>
        </is>
      </c>
      <c r="B14" s="6" t="inlineStr">
        <is>
          <t>Ngoliba Agrovet</t>
        </is>
      </c>
      <c r="C14" s="6" t="inlineStr">
        <is>
          <t>CH112</t>
        </is>
      </c>
      <c r="D14" s="15" t="n">
        <v>46269</v>
      </c>
      <c r="E14" s="7" t="n">
        <v>21000</v>
      </c>
    </row>
    <row r="15">
      <c r="A15" s="6" t="inlineStr">
        <is>
          <t>INV-2211</t>
        </is>
      </c>
      <c r="B15" s="6" t="inlineStr">
        <is>
          <t>Gatanga Farm Supplies</t>
        </is>
      </c>
      <c r="C15" s="6" t="inlineStr">
        <is>
          <t>CH105</t>
        </is>
      </c>
      <c r="D15" s="15" t="n">
        <v>46272</v>
      </c>
      <c r="E15" s="7" t="n">
        <v>2400</v>
      </c>
    </row>
    <row r="16">
      <c r="A16" s="6" t="inlineStr">
        <is>
          <t>INV-2212</t>
        </is>
      </c>
      <c r="B16" s="6" t="inlineStr">
        <is>
          <t>Gatuanyaga Roofing</t>
        </is>
      </c>
      <c r="C16" s="6" t="inlineStr">
        <is>
          <t>CH111</t>
        </is>
      </c>
      <c r="D16" s="15" t="n">
        <v>46267</v>
      </c>
      <c r="E16" s="7" t="n">
        <v>9900</v>
      </c>
    </row>
    <row r="17">
      <c r="A17" s="6" t="inlineStr">
        <is>
          <t>INV-2213</t>
        </is>
      </c>
      <c r="B17" s="6" t="inlineStr">
        <is>
          <t>Mang'u Paints</t>
        </is>
      </c>
      <c r="C17" s="6" t="inlineStr">
        <is>
          <t>CH114</t>
        </is>
      </c>
      <c r="D17" s="15" t="n">
        <v>46266</v>
      </c>
      <c r="E17" s="7" t="n">
        <v>1850</v>
      </c>
    </row>
    <row r="18">
      <c r="A18" s="6" t="inlineStr">
        <is>
          <t>INV-2214</t>
        </is>
      </c>
      <c r="B18" s="6" t="inlineStr">
        <is>
          <t>Gatanga Farm Supplies</t>
        </is>
      </c>
      <c r="C18" s="6" t="inlineStr">
        <is>
          <t>CH105</t>
        </is>
      </c>
      <c r="D18" s="15" t="n">
        <v>46272</v>
      </c>
      <c r="E18" s="7" t="n">
        <v>3200</v>
      </c>
    </row>
    <row r="19">
      <c r="A19" s="6" t="inlineStr">
        <is>
          <t>INV-2215</t>
        </is>
      </c>
      <c r="B19" s="6" t="inlineStr">
        <is>
          <t>Ngoliba Agrovet</t>
        </is>
      </c>
      <c r="C19" s="6" t="inlineStr">
        <is>
          <t>CH112</t>
        </is>
      </c>
      <c r="D19" s="15" t="n">
        <v>46288</v>
      </c>
      <c r="E19" s="7" t="n">
        <v>33800</v>
      </c>
    </row>
    <row r="20">
      <c r="A20" s="6" t="inlineStr">
        <is>
          <t>INV-2216</t>
        </is>
      </c>
      <c r="B20" s="6" t="inlineStr">
        <is>
          <t>Ngoliba Agrovet</t>
        </is>
      </c>
      <c r="C20" s="6" t="inlineStr">
        <is>
          <t>CH112</t>
        </is>
      </c>
      <c r="D20" s="15" t="n">
        <v>46276</v>
      </c>
      <c r="E20" s="7" t="n">
        <v>18400</v>
      </c>
    </row>
    <row r="21">
      <c r="A21" s="6" t="inlineStr">
        <is>
          <t>INV-2217</t>
        </is>
      </c>
      <c r="B21" s="6" t="inlineStr">
        <is>
          <t>Makongeni Glass</t>
        </is>
      </c>
      <c r="C21" s="6" t="inlineStr">
        <is>
          <t>CH106</t>
        </is>
      </c>
      <c r="D21" s="15" t="n">
        <v>46273</v>
      </c>
      <c r="E21" s="7" t="n">
        <v>6100</v>
      </c>
    </row>
    <row r="22">
      <c r="A22" s="6" t="inlineStr">
        <is>
          <t>INV-2218</t>
        </is>
      </c>
      <c r="B22" s="6" t="inlineStr">
        <is>
          <t>Ruiru Steelworks</t>
        </is>
      </c>
      <c r="C22" s="6" t="inlineStr">
        <is>
          <t>CH104</t>
        </is>
      </c>
      <c r="D22" s="15" t="n">
        <v>46275</v>
      </c>
      <c r="E22" s="7" t="n">
        <v>12500</v>
      </c>
    </row>
    <row r="23">
      <c r="A23" s="6" t="inlineStr">
        <is>
          <t>INV-2219</t>
        </is>
      </c>
      <c r="B23" s="6" t="inlineStr">
        <is>
          <t>Ngoliba Agrovet</t>
        </is>
      </c>
      <c r="C23" s="6" t="inlineStr">
        <is>
          <t>CH112</t>
        </is>
      </c>
      <c r="D23" s="15" t="n">
        <v>46293</v>
      </c>
      <c r="E23" s="7" t="n">
        <v>8750</v>
      </c>
    </row>
    <row r="24">
      <c r="A24" s="6" t="inlineStr">
        <is>
          <t>INV-2220</t>
        </is>
      </c>
      <c r="B24" s="6" t="inlineStr">
        <is>
          <t>Witeithie Masons</t>
        </is>
      </c>
      <c r="C24" s="6" t="inlineStr">
        <is>
          <t>CH110</t>
        </is>
      </c>
      <c r="D24" s="15" t="n">
        <v>46268</v>
      </c>
      <c r="E24" s="7" t="n">
        <v>1850</v>
      </c>
    </row>
    <row r="25">
      <c r="A25" s="6" t="inlineStr">
        <is>
          <t>INV-2221</t>
        </is>
      </c>
      <c r="B25" s="6" t="inlineStr">
        <is>
          <t>Makongeni Glass</t>
        </is>
      </c>
      <c r="C25" s="6" t="inlineStr">
        <is>
          <t>CH106</t>
        </is>
      </c>
      <c r="D25" s="15" t="n">
        <v>46277</v>
      </c>
      <c r="E25" s="7" t="n">
        <v>26750</v>
      </c>
    </row>
    <row r="26">
      <c r="A26" s="6" t="inlineStr">
        <is>
          <t>INV-2222</t>
        </is>
      </c>
      <c r="B26" s="6" t="inlineStr">
        <is>
          <t>Juja Contractors</t>
        </is>
      </c>
      <c r="C26" s="6" t="inlineStr">
        <is>
          <t>CH103</t>
        </is>
      </c>
      <c r="D26" s="15" t="n">
        <v>46289</v>
      </c>
      <c r="E26" s="7" t="n">
        <v>1850</v>
      </c>
    </row>
    <row r="27">
      <c r="A27" s="6" t="inlineStr">
        <is>
          <t>INV-2223</t>
        </is>
      </c>
      <c r="B27" s="6" t="inlineStr">
        <is>
          <t>Kahawa Fundis</t>
        </is>
      </c>
      <c r="C27" s="6" t="inlineStr">
        <is>
          <t>CH101</t>
        </is>
      </c>
      <c r="D27" s="15" t="n">
        <v>46272</v>
      </c>
      <c r="E27" s="7" t="n">
        <v>9900</v>
      </c>
    </row>
    <row r="28">
      <c r="A28" s="6" t="inlineStr">
        <is>
          <t>INV-2224</t>
        </is>
      </c>
      <c r="B28" s="6" t="inlineStr">
        <is>
          <t>Kalimoni Builders</t>
        </is>
      </c>
      <c r="C28" s="6" t="inlineStr">
        <is>
          <t>CH115</t>
        </is>
      </c>
      <c r="D28" s="15" t="n">
        <v>46289</v>
      </c>
      <c r="E28" s="7" t="n">
        <v>2400</v>
      </c>
    </row>
    <row r="29">
      <c r="A29" s="6" t="inlineStr">
        <is>
          <t>INV-2225</t>
        </is>
      </c>
      <c r="B29" s="6" t="inlineStr">
        <is>
          <t>Kalimoni Builders</t>
        </is>
      </c>
      <c r="C29" s="6" t="inlineStr">
        <is>
          <t>CH115</t>
        </is>
      </c>
      <c r="D29" s="15" t="n">
        <v>46286</v>
      </c>
      <c r="E29" s="7" t="n">
        <v>2400</v>
      </c>
    </row>
    <row r="30">
      <c r="A30" s="6" t="inlineStr">
        <is>
          <t>INV-2226</t>
        </is>
      </c>
      <c r="B30" s="6" t="inlineStr">
        <is>
          <t>Juja Contractors</t>
        </is>
      </c>
      <c r="C30" s="6" t="inlineStr">
        <is>
          <t>CH103</t>
        </is>
      </c>
      <c r="D30" s="15" t="n">
        <v>46290</v>
      </c>
      <c r="E30" s="7" t="n">
        <v>3200</v>
      </c>
    </row>
    <row r="31">
      <c r="A31" s="6" t="inlineStr">
        <is>
          <t>INV-2227</t>
        </is>
      </c>
      <c r="B31" s="6" t="inlineStr">
        <is>
          <t>Blue Post Renovations</t>
        </is>
      </c>
      <c r="C31" s="6" t="inlineStr">
        <is>
          <t>CH108</t>
        </is>
      </c>
      <c r="D31" s="15" t="n">
        <v>46273</v>
      </c>
      <c r="E31" s="7" t="n">
        <v>4750</v>
      </c>
    </row>
    <row r="32">
      <c r="A32" s="6" t="inlineStr">
        <is>
          <t>INV-2228</t>
        </is>
      </c>
      <c r="B32" s="6" t="inlineStr">
        <is>
          <t>Gatuanyaga Roofing</t>
        </is>
      </c>
      <c r="C32" s="6" t="inlineStr">
        <is>
          <t>CH111</t>
        </is>
      </c>
      <c r="D32" s="15" t="n">
        <v>46279</v>
      </c>
      <c r="E32" s="7" t="n">
        <v>2400</v>
      </c>
    </row>
    <row r="33">
      <c r="A33" s="6" t="inlineStr">
        <is>
          <t>INV-2229</t>
        </is>
      </c>
      <c r="B33" s="6" t="inlineStr">
        <is>
          <t>Witeithie Masons</t>
        </is>
      </c>
      <c r="C33" s="6" t="inlineStr">
        <is>
          <t>CH110</t>
        </is>
      </c>
      <c r="D33" s="15" t="n">
        <v>46277</v>
      </c>
      <c r="E33" s="7" t="n">
        <v>15200</v>
      </c>
    </row>
    <row r="34">
      <c r="A34" s="6" t="inlineStr">
        <is>
          <t>INV-2230</t>
        </is>
      </c>
      <c r="B34" s="6" t="inlineStr">
        <is>
          <t>Kahawa Fundis</t>
        </is>
      </c>
      <c r="C34" s="6" t="inlineStr">
        <is>
          <t>CH101</t>
        </is>
      </c>
      <c r="D34" s="15" t="n">
        <v>46293</v>
      </c>
      <c r="E34" s="7" t="n">
        <v>18400</v>
      </c>
    </row>
    <row r="35">
      <c r="A35" s="6" t="inlineStr">
        <is>
          <t>INV-2231</t>
        </is>
      </c>
      <c r="B35" s="6" t="inlineStr">
        <is>
          <t>Kenol Tiles</t>
        </is>
      </c>
      <c r="C35" s="6" t="inlineStr">
        <is>
          <t>CH113</t>
        </is>
      </c>
      <c r="D35" s="15" t="n">
        <v>46266</v>
      </c>
      <c r="E35" s="7" t="n">
        <v>15200</v>
      </c>
    </row>
    <row r="36">
      <c r="A36" s="6" t="inlineStr">
        <is>
          <t>INV-2232</t>
        </is>
      </c>
      <c r="B36" s="6" t="inlineStr">
        <is>
          <t>Juja Contractors</t>
        </is>
      </c>
      <c r="C36" s="6" t="inlineStr">
        <is>
          <t>CH103</t>
        </is>
      </c>
      <c r="D36" s="15" t="n">
        <v>46274</v>
      </c>
      <c r="E36" s="7" t="n">
        <v>8750</v>
      </c>
    </row>
    <row r="37">
      <c r="A37" s="6" t="inlineStr">
        <is>
          <t>INV-2233</t>
        </is>
      </c>
      <c r="B37" s="6" t="inlineStr">
        <is>
          <t>Makongeni Glass</t>
        </is>
      </c>
      <c r="C37" s="6" t="inlineStr">
        <is>
          <t>CH106</t>
        </is>
      </c>
      <c r="D37" s="15" t="n">
        <v>46278</v>
      </c>
      <c r="E37" s="7" t="n">
        <v>2400</v>
      </c>
    </row>
    <row r="38">
      <c r="A38" s="6" t="inlineStr">
        <is>
          <t>INV-2234</t>
        </is>
      </c>
      <c r="B38" s="6" t="inlineStr">
        <is>
          <t>Thika Road Plumbing</t>
        </is>
      </c>
      <c r="C38" s="6" t="inlineStr">
        <is>
          <t>CH102</t>
        </is>
      </c>
      <c r="D38" s="15" t="n">
        <v>46272</v>
      </c>
      <c r="E38" s="7" t="n">
        <v>1850</v>
      </c>
    </row>
    <row r="39">
      <c r="A39" s="6" t="inlineStr">
        <is>
          <t>INV-2235</t>
        </is>
      </c>
      <c r="B39" s="6" t="inlineStr">
        <is>
          <t>Mugo Builders</t>
        </is>
      </c>
      <c r="C39" s="6" t="inlineStr">
        <is>
          <t>CH100</t>
        </is>
      </c>
      <c r="D39" s="15" t="n">
        <v>46271</v>
      </c>
      <c r="E39" s="7" t="n">
        <v>3200</v>
      </c>
    </row>
    <row r="40">
      <c r="A40" s="6" t="inlineStr">
        <is>
          <t>INV-2236</t>
        </is>
      </c>
      <c r="B40" s="6" t="inlineStr">
        <is>
          <t>Gatuanyaga Roofing</t>
        </is>
      </c>
      <c r="C40" s="6" t="inlineStr">
        <is>
          <t>CH111</t>
        </is>
      </c>
      <c r="D40" s="15" t="n">
        <v>46271</v>
      </c>
      <c r="E40" s="7" t="n">
        <v>1850</v>
      </c>
    </row>
    <row r="41">
      <c r="A41" s="6" t="inlineStr">
        <is>
          <t>INV-2237</t>
        </is>
      </c>
      <c r="B41" s="6" t="inlineStr">
        <is>
          <t>Juja Contractors</t>
        </is>
      </c>
      <c r="C41" s="6" t="inlineStr">
        <is>
          <t>CH103</t>
        </is>
      </c>
      <c r="D41" s="15" t="n">
        <v>46292</v>
      </c>
      <c r="E41" s="7" t="n">
        <v>8750</v>
      </c>
    </row>
    <row r="42">
      <c r="A42" s="6" t="inlineStr">
        <is>
          <t>INV-2238</t>
        </is>
      </c>
      <c r="B42" s="6" t="inlineStr">
        <is>
          <t>Gatanga Farm Supplies</t>
        </is>
      </c>
      <c r="C42" s="6" t="inlineStr">
        <is>
          <t>CH105</t>
        </is>
      </c>
      <c r="D42" s="15" t="n">
        <v>46277</v>
      </c>
      <c r="E42" s="7" t="n">
        <v>1850</v>
      </c>
    </row>
    <row r="43">
      <c r="A43" s="6" t="inlineStr">
        <is>
          <t>INV-2239</t>
        </is>
      </c>
      <c r="B43" s="6" t="inlineStr">
        <is>
          <t>Juja Contractors</t>
        </is>
      </c>
      <c r="C43" s="6" t="inlineStr">
        <is>
          <t>CH103</t>
        </is>
      </c>
      <c r="D43" s="15" t="n">
        <v>46274</v>
      </c>
      <c r="E43" s="7" t="n">
        <v>2400</v>
      </c>
    </row>
    <row r="44">
      <c r="A44" s="6" t="inlineStr">
        <is>
          <t>INV-2240</t>
        </is>
      </c>
      <c r="B44" s="6" t="inlineStr">
        <is>
          <t>Ruiru Steelworks</t>
        </is>
      </c>
      <c r="C44" s="6" t="inlineStr">
        <is>
          <t>CH104</t>
        </is>
      </c>
      <c r="D44" s="15" t="n">
        <v>46286</v>
      </c>
      <c r="E44" s="7" t="n">
        <v>18400</v>
      </c>
    </row>
    <row r="45">
      <c r="A45" s="6" t="inlineStr">
        <is>
          <t>INV-2241</t>
        </is>
      </c>
      <c r="B45" s="6" t="inlineStr">
        <is>
          <t>Blue Post Renovations</t>
        </is>
      </c>
      <c r="C45" s="6" t="inlineStr">
        <is>
          <t>CH108</t>
        </is>
      </c>
      <c r="D45" s="15" t="n">
        <v>46291</v>
      </c>
      <c r="E45" s="7" t="n">
        <v>2400</v>
      </c>
    </row>
    <row r="46">
      <c r="A46" s="6" t="inlineStr">
        <is>
          <t>INV-2242</t>
        </is>
      </c>
      <c r="B46" s="6" t="inlineStr">
        <is>
          <t>Makongeni Glass</t>
        </is>
      </c>
      <c r="C46" s="6" t="inlineStr">
        <is>
          <t>CH106</t>
        </is>
      </c>
      <c r="D46" s="15" t="n">
        <v>46269</v>
      </c>
      <c r="E46" s="7" t="n">
        <v>6100</v>
      </c>
    </row>
    <row r="47">
      <c r="A47" s="6" t="inlineStr">
        <is>
          <t>INV-2243</t>
        </is>
      </c>
      <c r="B47" s="6" t="inlineStr">
        <is>
          <t>Mugo Builders</t>
        </is>
      </c>
      <c r="C47" s="6" t="inlineStr">
        <is>
          <t>CH100</t>
        </is>
      </c>
      <c r="D47" s="15" t="n">
        <v>46270</v>
      </c>
      <c r="E47" s="7" t="n">
        <v>15200</v>
      </c>
    </row>
    <row r="48">
      <c r="A48" s="6" t="inlineStr">
        <is>
          <t>INV-2244</t>
        </is>
      </c>
      <c r="B48" s="6" t="inlineStr">
        <is>
          <t>Makongeni Glass</t>
        </is>
      </c>
      <c r="C48" s="6" t="inlineStr">
        <is>
          <t>CH106</t>
        </is>
      </c>
      <c r="D48" s="15" t="n">
        <v>46278</v>
      </c>
      <c r="E48" s="7" t="n">
        <v>15200</v>
      </c>
    </row>
    <row r="49">
      <c r="A49" s="6" t="inlineStr">
        <is>
          <t>INV-2245</t>
        </is>
      </c>
      <c r="B49" s="6" t="inlineStr">
        <is>
          <t>Thika Road Plumbing</t>
        </is>
      </c>
      <c r="C49" s="6" t="inlineStr">
        <is>
          <t>CH102</t>
        </is>
      </c>
      <c r="D49" s="15" t="n">
        <v>46277</v>
      </c>
      <c r="E49" s="7" t="n">
        <v>4750</v>
      </c>
    </row>
    <row r="50">
      <c r="A50" s="6" t="inlineStr">
        <is>
          <t>INV-2246</t>
        </is>
      </c>
      <c r="B50" s="6" t="inlineStr">
        <is>
          <t>Ruiru Steelworks</t>
        </is>
      </c>
      <c r="C50" s="6" t="inlineStr">
        <is>
          <t>CH104</t>
        </is>
      </c>
      <c r="D50" s="15" t="n">
        <v>46269</v>
      </c>
      <c r="E50" s="7" t="n">
        <v>26750</v>
      </c>
    </row>
    <row r="51">
      <c r="A51" s="6" t="inlineStr">
        <is>
          <t>INV-2247</t>
        </is>
      </c>
      <c r="B51" s="6" t="inlineStr">
        <is>
          <t>Ruiru Steelworks</t>
        </is>
      </c>
      <c r="C51" s="6" t="inlineStr">
        <is>
          <t>CH104</t>
        </is>
      </c>
      <c r="D51" s="15" t="n">
        <v>46271</v>
      </c>
      <c r="E51" s="7" t="n">
        <v>3200</v>
      </c>
    </row>
    <row r="52">
      <c r="A52" s="6" t="inlineStr">
        <is>
          <t>INV-2248</t>
        </is>
      </c>
      <c r="B52" s="6" t="inlineStr">
        <is>
          <t>Makongeni Glass</t>
        </is>
      </c>
      <c r="C52" s="6" t="inlineStr">
        <is>
          <t>CH106</t>
        </is>
      </c>
      <c r="D52" s="15" t="n">
        <v>46291</v>
      </c>
      <c r="E52" s="7" t="n">
        <v>26750</v>
      </c>
    </row>
    <row r="53">
      <c r="A53" s="6" t="inlineStr">
        <is>
          <t>INV-2249</t>
        </is>
      </c>
      <c r="B53" s="6" t="inlineStr">
        <is>
          <t>Ngoliba Agrovet</t>
        </is>
      </c>
      <c r="C53" s="6" t="inlineStr">
        <is>
          <t>CH112</t>
        </is>
      </c>
      <c r="D53" s="15" t="n">
        <v>46281</v>
      </c>
      <c r="E53" s="7" t="n">
        <v>4750</v>
      </c>
    </row>
    <row r="54">
      <c r="A54" s="6" t="inlineStr">
        <is>
          <t>INV-2250</t>
        </is>
      </c>
      <c r="B54" s="6" t="inlineStr">
        <is>
          <t>Mang'u Paints</t>
        </is>
      </c>
      <c r="C54" s="6" t="inlineStr">
        <is>
          <t>CH114</t>
        </is>
      </c>
      <c r="D54" s="15" t="n">
        <v>46278</v>
      </c>
      <c r="E54" s="7" t="n">
        <v>12500</v>
      </c>
    </row>
    <row r="55">
      <c r="A55" s="6" t="inlineStr">
        <is>
          <t>INV-2251</t>
        </is>
      </c>
      <c r="B55" s="6" t="inlineStr">
        <is>
          <t>Kahawa Fundis</t>
        </is>
      </c>
      <c r="C55" s="6" t="inlineStr">
        <is>
          <t>CH101</t>
        </is>
      </c>
      <c r="D55" s="15" t="n">
        <v>46288</v>
      </c>
      <c r="E55" s="7" t="n">
        <v>6100</v>
      </c>
    </row>
    <row r="56">
      <c r="A56" s="6" t="inlineStr">
        <is>
          <t>INV-2252</t>
        </is>
      </c>
      <c r="B56" s="6" t="inlineStr">
        <is>
          <t>Mugo Builders</t>
        </is>
      </c>
      <c r="C56" s="6" t="inlineStr">
        <is>
          <t>CH100</t>
        </is>
      </c>
      <c r="D56" s="15" t="n">
        <v>46275</v>
      </c>
      <c r="E56" s="7" t="n">
        <v>8750</v>
      </c>
    </row>
    <row r="57">
      <c r="A57" s="6" t="inlineStr">
        <is>
          <t>INV-2253</t>
        </is>
      </c>
      <c r="B57" s="6" t="inlineStr">
        <is>
          <t>Gatanga Farm Supplies</t>
        </is>
      </c>
      <c r="C57" s="6" t="inlineStr">
        <is>
          <t>CH105</t>
        </is>
      </c>
      <c r="D57" s="15" t="n">
        <v>46292</v>
      </c>
      <c r="E57" s="7" t="n">
        <v>6100</v>
      </c>
    </row>
    <row r="58">
      <c r="A58" s="6" t="inlineStr">
        <is>
          <t>INV-2254</t>
        </is>
      </c>
      <c r="B58" s="6" t="inlineStr">
        <is>
          <t>Ngoliba Agrovet</t>
        </is>
      </c>
      <c r="C58" s="6" t="inlineStr">
        <is>
          <t>CH112</t>
        </is>
      </c>
      <c r="D58" s="15" t="n">
        <v>46288</v>
      </c>
      <c r="E58" s="7" t="n">
        <v>15200</v>
      </c>
    </row>
    <row r="59">
      <c r="A59" s="6" t="inlineStr">
        <is>
          <t>INV-2255</t>
        </is>
      </c>
      <c r="B59" s="6" t="inlineStr">
        <is>
          <t>Witeithie Masons</t>
        </is>
      </c>
      <c r="C59" s="6" t="inlineStr">
        <is>
          <t>CH110</t>
        </is>
      </c>
      <c r="D59" s="15" t="n">
        <v>46287</v>
      </c>
      <c r="E59" s="7" t="n">
        <v>6100</v>
      </c>
    </row>
    <row r="60">
      <c r="A60" s="6" t="inlineStr">
        <is>
          <t>INV-2256</t>
        </is>
      </c>
      <c r="B60" s="6" t="inlineStr">
        <is>
          <t>Ruiru Steelworks</t>
        </is>
      </c>
      <c r="C60" s="6" t="inlineStr">
        <is>
          <t>CH104</t>
        </is>
      </c>
      <c r="D60" s="15" t="n">
        <v>46270</v>
      </c>
      <c r="E60" s="7" t="n">
        <v>6100</v>
      </c>
    </row>
    <row r="61">
      <c r="A61" s="6" t="inlineStr">
        <is>
          <t>INV-2257</t>
        </is>
      </c>
      <c r="B61" s="6" t="inlineStr">
        <is>
          <t>Mang'u Paints</t>
        </is>
      </c>
      <c r="C61" s="6" t="inlineStr">
        <is>
          <t>CH114</t>
        </is>
      </c>
      <c r="D61" s="15" t="n">
        <v>46274</v>
      </c>
      <c r="E61" s="7" t="n">
        <v>9900</v>
      </c>
    </row>
    <row r="62">
      <c r="A62" s="6" t="inlineStr">
        <is>
          <t>INV-2258</t>
        </is>
      </c>
      <c r="B62" s="6" t="inlineStr">
        <is>
          <t>Thika Road Plumbing</t>
        </is>
      </c>
      <c r="C62" s="6" t="inlineStr">
        <is>
          <t>CH102</t>
        </is>
      </c>
      <c r="D62" s="15" t="n">
        <v>46288</v>
      </c>
      <c r="E62" s="7" t="n">
        <v>21000</v>
      </c>
    </row>
    <row r="63">
      <c r="A63" s="6" t="inlineStr">
        <is>
          <t>INV-2259</t>
        </is>
      </c>
      <c r="B63" s="6" t="inlineStr">
        <is>
          <t>Gatanga Farm Supplies</t>
        </is>
      </c>
      <c r="C63" s="6" t="inlineStr">
        <is>
          <t>CH105</t>
        </is>
      </c>
      <c r="D63" s="15" t="n">
        <v>46291</v>
      </c>
      <c r="E63" s="7" t="n">
        <v>18400</v>
      </c>
    </row>
    <row r="64">
      <c r="A64" s="6" t="inlineStr">
        <is>
          <t>INV-2260</t>
        </is>
      </c>
      <c r="B64" s="6" t="inlineStr">
        <is>
          <t>Kalimoni Builders</t>
        </is>
      </c>
      <c r="C64" s="6" t="inlineStr">
        <is>
          <t>CH115</t>
        </is>
      </c>
      <c r="D64" s="15" t="n">
        <v>46274</v>
      </c>
      <c r="E64" s="7" t="n">
        <v>6100</v>
      </c>
    </row>
    <row r="65">
      <c r="A65" s="6" t="inlineStr">
        <is>
          <t>INV-2261</t>
        </is>
      </c>
      <c r="B65" s="6" t="inlineStr">
        <is>
          <t>Mang'u Paints</t>
        </is>
      </c>
      <c r="C65" s="6" t="inlineStr">
        <is>
          <t>CH114</t>
        </is>
      </c>
      <c r="D65" s="15" t="n">
        <v>46278</v>
      </c>
      <c r="E65" s="7" t="n">
        <v>9900</v>
      </c>
    </row>
    <row r="66">
      <c r="A66" s="6" t="inlineStr">
        <is>
          <t>INV-2262</t>
        </is>
      </c>
      <c r="B66" s="6" t="inlineStr">
        <is>
          <t>Kahawa Fundis</t>
        </is>
      </c>
      <c r="C66" s="6" t="inlineStr">
        <is>
          <t>CH101</t>
        </is>
      </c>
      <c r="D66" s="15" t="n">
        <v>46292</v>
      </c>
      <c r="E66" s="7" t="n">
        <v>6100</v>
      </c>
    </row>
    <row r="67">
      <c r="A67" s="6" t="inlineStr">
        <is>
          <t>INV-2263</t>
        </is>
      </c>
      <c r="B67" s="6" t="inlineStr">
        <is>
          <t>Mang'u Paints</t>
        </is>
      </c>
      <c r="C67" s="6" t="inlineStr">
        <is>
          <t>CH114</t>
        </is>
      </c>
      <c r="D67" s="15" t="n">
        <v>46273</v>
      </c>
      <c r="E67" s="7" t="n">
        <v>2400</v>
      </c>
    </row>
    <row r="68">
      <c r="A68" s="6" t="inlineStr">
        <is>
          <t>INV-2264</t>
        </is>
      </c>
      <c r="B68" s="6" t="inlineStr">
        <is>
          <t>Landless Hardware Agents</t>
        </is>
      </c>
      <c r="C68" s="6" t="inlineStr">
        <is>
          <t>CH107</t>
        </is>
      </c>
      <c r="D68" s="15" t="n">
        <v>46289</v>
      </c>
      <c r="E68" s="7" t="n">
        <v>9900</v>
      </c>
    </row>
  </sheetData>
  <printOptions gridLines="0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68"/>
  <sheetViews>
    <sheetView showGridLines="1" tabSelected="0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3" customWidth="1" min="1" max="1"/>
    <col width="18" customWidth="1" min="2" max="2"/>
    <col width="46" customWidth="1" min="3" max="3"/>
    <col width="11" customWidth="1" min="4" max="4"/>
    <col width="12" customWidth="1" min="5" max="5"/>
    <col width="12" customWidth="1" min="6" max="6"/>
  </cols>
  <sheetData>
    <row r="1" ht="28" customHeight="1">
      <c r="A1" s="1" t="inlineStr">
        <is>
          <t>M-Pesa Paybill statement, September 2026</t>
        </is>
      </c>
    </row>
    <row r="2">
      <c r="A2" s="2" t="inlineStr">
        <is>
          <t>Paste the statement export here. Columns follow the standard M-Pesa layout.</t>
        </is>
      </c>
    </row>
    <row r="4" ht="30" customHeight="1">
      <c r="A4" s="16" t="inlineStr">
        <is>
          <t>Receipt No.</t>
        </is>
      </c>
      <c r="B4" s="16" t="inlineStr">
        <is>
          <t>Completion time</t>
        </is>
      </c>
      <c r="C4" s="16" t="inlineStr">
        <is>
          <t>Details</t>
        </is>
      </c>
      <c r="D4" s="16" t="inlineStr">
        <is>
          <t>Paid in</t>
        </is>
      </c>
      <c r="E4" s="16" t="inlineStr">
        <is>
          <t>Account ref.</t>
        </is>
      </c>
      <c r="F4" s="16" t="inlineStr">
        <is>
          <t>Invoice ref.</t>
        </is>
      </c>
    </row>
    <row r="5">
      <c r="A5" s="6" t="inlineStr">
        <is>
          <t>SIA7BF3K9S</t>
        </is>
      </c>
      <c r="B5" s="17" t="n">
        <v>46274.4125</v>
      </c>
      <c r="C5" s="6" t="inlineStr">
        <is>
          <t>Pay Bill from 2547XXXXX419 - KAHAWA FUNDIS</t>
        </is>
      </c>
      <c r="D5" s="7" t="n">
        <v>2400</v>
      </c>
      <c r="E5" s="6" t="inlineStr">
        <is>
          <t>CH101</t>
        </is>
      </c>
      <c r="F5" s="6" t="inlineStr">
        <is>
          <t>INV-2201</t>
        </is>
      </c>
    </row>
    <row r="6">
      <c r="A6" s="6" t="inlineStr">
        <is>
          <t>SIKD0KTTPE</t>
        </is>
      </c>
      <c r="B6" s="17" t="n">
        <v>46287.60625</v>
      </c>
      <c r="C6" s="6" t="inlineStr">
        <is>
          <t>Pay Bill from 2547XXXXX967 - LANDLESS HARDWARE AGENTS</t>
        </is>
      </c>
      <c r="D6" s="7" t="n">
        <v>26750</v>
      </c>
      <c r="E6" s="6" t="inlineStr">
        <is>
          <t>CH107</t>
        </is>
      </c>
      <c r="F6" s="6" t="inlineStr">
        <is>
          <t>INV-2202</t>
        </is>
      </c>
    </row>
    <row r="7">
      <c r="A7" s="6" t="inlineStr">
        <is>
          <t>SIT30TPLPH</t>
        </is>
      </c>
      <c r="B7" s="17" t="n">
        <v>46296.81111111111</v>
      </c>
      <c r="C7" s="6" t="inlineStr">
        <is>
          <t>Pay Bill from 2547XXXXX542 - RUIRU STEELWORKS</t>
        </is>
      </c>
      <c r="D7" s="7" t="n">
        <v>8750</v>
      </c>
      <c r="E7" s="6" t="inlineStr">
        <is>
          <t>CH104</t>
        </is>
      </c>
      <c r="F7" s="6" t="inlineStr">
        <is>
          <t>INV-2203</t>
        </is>
      </c>
    </row>
    <row r="8">
      <c r="A8" s="6" t="inlineStr">
        <is>
          <t>SILFUFZPUV</t>
        </is>
      </c>
      <c r="B8" s="17" t="n">
        <v>46287.60277777778</v>
      </c>
      <c r="C8" s="6" t="inlineStr">
        <is>
          <t>Pay Bill from 2547XXXXX552 - GATANGA FARM SUPPLIES</t>
        </is>
      </c>
      <c r="D8" s="7" t="n">
        <v>9900</v>
      </c>
      <c r="E8" s="6" t="inlineStr">
        <is>
          <t>CH105</t>
        </is>
      </c>
      <c r="F8" s="6" t="inlineStr">
        <is>
          <t>INV-2204</t>
        </is>
      </c>
    </row>
    <row r="9">
      <c r="A9" s="6" t="inlineStr">
        <is>
          <t>SIYMECPPLE</t>
        </is>
      </c>
      <c r="B9" s="17" t="n">
        <v>46282.58888888889</v>
      </c>
      <c r="C9" s="6" t="inlineStr">
        <is>
          <t>Pay Bill from 2547XXXXX230 - GATUANYAGA ROOFING</t>
        </is>
      </c>
      <c r="D9" s="7" t="n">
        <v>26750</v>
      </c>
      <c r="E9" s="6" t="inlineStr">
        <is>
          <t>CH111</t>
        </is>
      </c>
      <c r="F9" s="6" t="inlineStr">
        <is>
          <t>INV-2205</t>
        </is>
      </c>
    </row>
    <row r="10">
      <c r="A10" s="6" t="inlineStr">
        <is>
          <t>SI82LL5FQ9</t>
        </is>
      </c>
      <c r="B10" s="17" t="n">
        <v>46284.76736111111</v>
      </c>
      <c r="C10" s="6" t="inlineStr">
        <is>
          <t>Pay Bill from 2547XXXXX293 - MAKONGENI GLASS</t>
        </is>
      </c>
      <c r="D10" s="7" t="n">
        <v>21000</v>
      </c>
      <c r="E10" s="6" t="inlineStr">
        <is>
          <t>CH106</t>
        </is>
      </c>
      <c r="F10" s="6" t="inlineStr">
        <is>
          <t>INV-2206</t>
        </is>
      </c>
    </row>
    <row r="11">
      <c r="A11" s="6" t="inlineStr">
        <is>
          <t>SIT7FZBJZK</t>
        </is>
      </c>
      <c r="B11" s="17" t="n">
        <v>46278.41388888889</v>
      </c>
      <c r="C11" s="6" t="inlineStr">
        <is>
          <t>Pay Bill from 2547XXXXX730 - RUIRU STEELWORKS</t>
        </is>
      </c>
      <c r="D11" s="7" t="n">
        <v>12500</v>
      </c>
      <c r="E11" s="6" t="inlineStr">
        <is>
          <t>CH104</t>
        </is>
      </c>
      <c r="F11" s="6" t="inlineStr">
        <is>
          <t>INV-2207</t>
        </is>
      </c>
    </row>
    <row r="12">
      <c r="A12" s="6" t="inlineStr">
        <is>
          <t>SIULX0W78N</t>
        </is>
      </c>
      <c r="B12" s="17" t="n">
        <v>46283.31319444445</v>
      </c>
      <c r="C12" s="6" t="inlineStr">
        <is>
          <t>Pay Bill from 2547XXXXX580 - KAHAWA FUNDIS</t>
        </is>
      </c>
      <c r="D12" s="7" t="n">
        <v>21000</v>
      </c>
      <c r="E12" s="6" t="inlineStr">
        <is>
          <t>CH101</t>
        </is>
      </c>
      <c r="F12" s="6" t="inlineStr">
        <is>
          <t>INV-2208</t>
        </is>
      </c>
    </row>
    <row r="13">
      <c r="A13" s="6" t="inlineStr">
        <is>
          <t>SI1PUWK3C3</t>
        </is>
      </c>
      <c r="B13" s="17" t="n">
        <v>46288.61388888889</v>
      </c>
      <c r="C13" s="6" t="inlineStr">
        <is>
          <t>Pay Bill from 2547XXXXX836 - RUIRU STEELWORKS</t>
        </is>
      </c>
      <c r="D13" s="7" t="n">
        <v>2400</v>
      </c>
      <c r="E13" s="6" t="inlineStr">
        <is>
          <t>CH104</t>
        </is>
      </c>
      <c r="F13" s="6" t="inlineStr">
        <is>
          <t>INV-2209</t>
        </is>
      </c>
    </row>
    <row r="14">
      <c r="A14" s="6" t="inlineStr">
        <is>
          <t>SIEEUZU2C3</t>
        </is>
      </c>
      <c r="B14" s="17" t="n">
        <v>46271.5</v>
      </c>
      <c r="C14" s="6" t="inlineStr">
        <is>
          <t>Pay Bill from 2547XXXXX469 - NGOLIBA AGROVET</t>
        </is>
      </c>
      <c r="D14" s="7" t="n">
        <v>21000</v>
      </c>
      <c r="E14" s="6" t="inlineStr">
        <is>
          <t>CH112</t>
        </is>
      </c>
      <c r="F14" s="6" t="inlineStr">
        <is>
          <t>INV-2210</t>
        </is>
      </c>
    </row>
    <row r="15">
      <c r="A15" s="6" t="inlineStr">
        <is>
          <t>SICB5T9WHU</t>
        </is>
      </c>
      <c r="B15" s="17" t="n">
        <v>46274.53263888889</v>
      </c>
      <c r="C15" s="6" t="inlineStr">
        <is>
          <t>Pay Bill from 2547XXXXX656 - GATANGA FARM SUPPLIES</t>
        </is>
      </c>
      <c r="D15" s="7" t="n">
        <v>2400</v>
      </c>
      <c r="E15" s="6" t="inlineStr">
        <is>
          <t>CH105</t>
        </is>
      </c>
      <c r="F15" s="6" t="inlineStr">
        <is>
          <t>INV-2211</t>
        </is>
      </c>
    </row>
    <row r="16">
      <c r="A16" s="6" t="inlineStr">
        <is>
          <t>SIPREZ3CSB</t>
        </is>
      </c>
      <c r="B16" s="17" t="n">
        <v>46267.29652777778</v>
      </c>
      <c r="C16" s="6" t="inlineStr">
        <is>
          <t>Pay Bill from 2547XXXXX667 - GATUANYAGA ROOFING</t>
        </is>
      </c>
      <c r="D16" s="7" t="n">
        <v>9900</v>
      </c>
      <c r="E16" s="6" t="inlineStr">
        <is>
          <t>CH111</t>
        </is>
      </c>
      <c r="F16" s="6" t="inlineStr">
        <is>
          <t>INV-2212</t>
        </is>
      </c>
    </row>
    <row r="17">
      <c r="A17" s="6" t="inlineStr">
        <is>
          <t>SIEX2EAEDH</t>
        </is>
      </c>
      <c r="B17" s="17" t="n">
        <v>46267.60555555556</v>
      </c>
      <c r="C17" s="6" t="inlineStr">
        <is>
          <t>Pay Bill from 2547XXXXX689 - MANG'U PAINTS</t>
        </is>
      </c>
      <c r="D17" s="7" t="n">
        <v>1850</v>
      </c>
      <c r="E17" s="6" t="inlineStr">
        <is>
          <t>CH114</t>
        </is>
      </c>
      <c r="F17" s="6" t="inlineStr"/>
    </row>
    <row r="18">
      <c r="A18" s="6" t="inlineStr">
        <is>
          <t>SIUSV0EZGY</t>
        </is>
      </c>
      <c r="B18" s="17" t="n">
        <v>46274.78958333333</v>
      </c>
      <c r="C18" s="6" t="inlineStr">
        <is>
          <t>Pay Bill from 2547XXXXX599 - GATANGA FARM SUPPLIES</t>
        </is>
      </c>
      <c r="D18" s="7" t="n">
        <v>3200</v>
      </c>
      <c r="E18" s="6" t="inlineStr">
        <is>
          <t>CH377</t>
        </is>
      </c>
      <c r="F18" s="6" t="inlineStr">
        <is>
          <t>INV-2214</t>
        </is>
      </c>
    </row>
    <row r="19">
      <c r="A19" s="6" t="inlineStr">
        <is>
          <t>SIRJEDLYUC</t>
        </is>
      </c>
      <c r="B19" s="17" t="n">
        <v>46290.77916666667</v>
      </c>
      <c r="C19" s="6" t="inlineStr">
        <is>
          <t>Pay Bill from 2547XXXXX974 - NGOLIBA AGROVET</t>
        </is>
      </c>
      <c r="D19" s="7" t="n">
        <v>33800</v>
      </c>
      <c r="E19" s="6" t="inlineStr">
        <is>
          <t>CH112</t>
        </is>
      </c>
      <c r="F19" s="6" t="inlineStr">
        <is>
          <t>INV-2215</t>
        </is>
      </c>
    </row>
    <row r="20">
      <c r="A20" s="6" t="inlineStr">
        <is>
          <t>SIE8DUXREV</t>
        </is>
      </c>
      <c r="B20" s="17" t="n">
        <v>46277.74513888889</v>
      </c>
      <c r="C20" s="6" t="inlineStr">
        <is>
          <t>Pay Bill from 2547XXXXX283 - NGOLIBA AGROVET</t>
        </is>
      </c>
      <c r="D20" s="7" t="n">
        <v>18400</v>
      </c>
      <c r="E20" s="6" t="inlineStr">
        <is>
          <t>CH112</t>
        </is>
      </c>
      <c r="F20" s="6" t="inlineStr">
        <is>
          <t>INV-2216</t>
        </is>
      </c>
    </row>
    <row r="21">
      <c r="A21" s="6" t="inlineStr">
        <is>
          <t>SIQP04WG29</t>
        </is>
      </c>
      <c r="B21" s="17" t="n">
        <v>46274.61111111111</v>
      </c>
      <c r="C21" s="6" t="inlineStr">
        <is>
          <t>Pay Bill from 2547XXXXX434 - MAKONGENI GLASS</t>
        </is>
      </c>
      <c r="D21" s="7" t="n">
        <v>6100</v>
      </c>
      <c r="E21" s="6" t="inlineStr">
        <is>
          <t>CH106</t>
        </is>
      </c>
      <c r="F21" s="6" t="inlineStr">
        <is>
          <t>INV-2217</t>
        </is>
      </c>
    </row>
    <row r="22">
      <c r="A22" s="6" t="inlineStr">
        <is>
          <t>SI5VS8AXT8</t>
        </is>
      </c>
      <c r="B22" s="17" t="n">
        <v>46277.38680555556</v>
      </c>
      <c r="C22" s="6" t="inlineStr">
        <is>
          <t>Pay Bill from 2547XXXXX146 - RUIRU STEELWORKS</t>
        </is>
      </c>
      <c r="D22" s="7" t="n">
        <v>12500</v>
      </c>
      <c r="E22" s="6" t="inlineStr">
        <is>
          <t>CH104</t>
        </is>
      </c>
      <c r="F22" s="6" t="inlineStr">
        <is>
          <t>INV-2218</t>
        </is>
      </c>
    </row>
    <row r="23">
      <c r="A23" s="6" t="inlineStr">
        <is>
          <t>SI9Y3JWMTW</t>
        </is>
      </c>
      <c r="B23" s="17" t="n">
        <v>46296.51597222222</v>
      </c>
      <c r="C23" s="6" t="inlineStr">
        <is>
          <t>Pay Bill from 2547XXXXX891 - NGOLIBA AGROVET</t>
        </is>
      </c>
      <c r="D23" s="7" t="n">
        <v>8750</v>
      </c>
      <c r="E23" s="6" t="inlineStr">
        <is>
          <t>CH112</t>
        </is>
      </c>
      <c r="F23" s="6" t="inlineStr">
        <is>
          <t>INV-2219</t>
        </is>
      </c>
    </row>
    <row r="24">
      <c r="A24" s="6" t="inlineStr">
        <is>
          <t>SI2PSBY1FP</t>
        </is>
      </c>
      <c r="B24" s="17" t="n">
        <v>46271.35625</v>
      </c>
      <c r="C24" s="6" t="inlineStr">
        <is>
          <t>Pay Bill from 2547XXXXX480 - WITEITHIE MASONS</t>
        </is>
      </c>
      <c r="D24" s="7" t="n">
        <v>1850</v>
      </c>
      <c r="E24" s="6" t="inlineStr">
        <is>
          <t>CH110</t>
        </is>
      </c>
      <c r="F24" s="6" t="inlineStr"/>
    </row>
    <row r="25">
      <c r="A25" s="6" t="inlineStr">
        <is>
          <t>SIB2UL20HV</t>
        </is>
      </c>
      <c r="B25" s="17" t="n">
        <v>46280.80763888889</v>
      </c>
      <c r="C25" s="6" t="inlineStr">
        <is>
          <t>Pay Bill from 2547XXXXX772 - MAKONGENI GLASS</t>
        </is>
      </c>
      <c r="D25" s="7" t="n">
        <v>26750</v>
      </c>
      <c r="E25" s="6" t="inlineStr">
        <is>
          <t>CH106</t>
        </is>
      </c>
      <c r="F25" s="6" t="inlineStr">
        <is>
          <t>INV-2221</t>
        </is>
      </c>
    </row>
    <row r="26">
      <c r="A26" s="6" t="inlineStr">
        <is>
          <t>SI5FTQB7T5</t>
        </is>
      </c>
      <c r="B26" s="17" t="n">
        <v>46290.41944444444</v>
      </c>
      <c r="C26" s="6" t="inlineStr">
        <is>
          <t>Pay Bill from 2547XXXXX561 - JUJA CONTRACTORS</t>
        </is>
      </c>
      <c r="D26" s="7" t="n">
        <v>1850</v>
      </c>
      <c r="E26" s="6" t="inlineStr">
        <is>
          <t>CH103</t>
        </is>
      </c>
      <c r="F26" s="6" t="inlineStr">
        <is>
          <t>INV-2222</t>
        </is>
      </c>
    </row>
    <row r="27">
      <c r="A27" s="6" t="inlineStr">
        <is>
          <t>SI91EAVTE9</t>
        </is>
      </c>
      <c r="B27" s="17" t="n">
        <v>46275.55</v>
      </c>
      <c r="C27" s="6" t="inlineStr">
        <is>
          <t>Pay Bill from 2547XXXXX541 - KAHAWA FUNDIS</t>
        </is>
      </c>
      <c r="D27" s="7" t="n">
        <v>9900</v>
      </c>
      <c r="E27" s="6" t="inlineStr">
        <is>
          <t>CH101</t>
        </is>
      </c>
      <c r="F27" s="6" t="inlineStr">
        <is>
          <t>INV-2223</t>
        </is>
      </c>
    </row>
    <row r="28">
      <c r="A28" s="6" t="inlineStr">
        <is>
          <t>SISC3W3QGT</t>
        </is>
      </c>
      <c r="B28" s="17" t="n">
        <v>46289.44513888889</v>
      </c>
      <c r="C28" s="6" t="inlineStr">
        <is>
          <t>Pay Bill from 2547XXXXX292 - KALIMONI BUILDERS</t>
        </is>
      </c>
      <c r="D28" s="7" t="n">
        <v>2400</v>
      </c>
      <c r="E28" s="6" t="inlineStr">
        <is>
          <t>CH115</t>
        </is>
      </c>
      <c r="F28" s="6" t="inlineStr">
        <is>
          <t>INV-2224</t>
        </is>
      </c>
    </row>
    <row r="29">
      <c r="A29" s="6" t="inlineStr">
        <is>
          <t>SI1H8D4Y04</t>
        </is>
      </c>
      <c r="B29" s="17" t="n">
        <v>46288.49027777778</v>
      </c>
      <c r="C29" s="6" t="inlineStr">
        <is>
          <t>Pay Bill from 2547XXXXX644 - KALIMONI BUILDERS</t>
        </is>
      </c>
      <c r="D29" s="7" t="n">
        <v>1200</v>
      </c>
      <c r="E29" s="6" t="inlineStr">
        <is>
          <t>CH115</t>
        </is>
      </c>
      <c r="F29" s="6" t="inlineStr">
        <is>
          <t>INV-2225</t>
        </is>
      </c>
    </row>
    <row r="30">
      <c r="A30" s="6" t="inlineStr">
        <is>
          <t>SIT01UELKA</t>
        </is>
      </c>
      <c r="B30" s="17" t="n">
        <v>46290.58958333333</v>
      </c>
      <c r="C30" s="6" t="inlineStr">
        <is>
          <t>Pay Bill from 2547XXXXX289 - JUJA CONTRACTORS</t>
        </is>
      </c>
      <c r="D30" s="7" t="n">
        <v>3200</v>
      </c>
      <c r="E30" s="6" t="inlineStr">
        <is>
          <t>CH103</t>
        </is>
      </c>
      <c r="F30" s="6" t="inlineStr">
        <is>
          <t>INV-2226</t>
        </is>
      </c>
    </row>
    <row r="31">
      <c r="A31" s="6" t="inlineStr">
        <is>
          <t>SIJXBLZ54E</t>
        </is>
      </c>
      <c r="B31" s="17" t="n">
        <v>46275.63958333333</v>
      </c>
      <c r="C31" s="6" t="inlineStr">
        <is>
          <t>Pay Bill from 2547XXXXX950 - BLUE POST RENOVATIONS</t>
        </is>
      </c>
      <c r="D31" s="7" t="n">
        <v>4750</v>
      </c>
      <c r="E31" s="6" t="inlineStr">
        <is>
          <t>CH108</t>
        </is>
      </c>
      <c r="F31" s="6" t="inlineStr">
        <is>
          <t>INV-2227</t>
        </is>
      </c>
    </row>
    <row r="32">
      <c r="A32" s="6" t="inlineStr">
        <is>
          <t>SI878S1H75</t>
        </is>
      </c>
      <c r="B32" s="17" t="n">
        <v>46282.56458333333</v>
      </c>
      <c r="C32" s="6" t="inlineStr">
        <is>
          <t>Pay Bill from 2547XXXXX653 - GATUANYAGA ROOFING</t>
        </is>
      </c>
      <c r="D32" s="7" t="n">
        <v>2400</v>
      </c>
      <c r="E32" s="6" t="inlineStr">
        <is>
          <t>CH111</t>
        </is>
      </c>
      <c r="F32" s="6" t="inlineStr">
        <is>
          <t>INV-2228</t>
        </is>
      </c>
    </row>
    <row r="33">
      <c r="A33" s="6" t="inlineStr">
        <is>
          <t>SIX23AZZU9</t>
        </is>
      </c>
      <c r="B33" s="17" t="n">
        <v>46279.52152777778</v>
      </c>
      <c r="C33" s="6" t="inlineStr">
        <is>
          <t>Pay Bill from 2547XXXXX295 - WITEITHIE MASONS</t>
        </is>
      </c>
      <c r="D33" s="7" t="n">
        <v>15200</v>
      </c>
      <c r="E33" s="6" t="inlineStr">
        <is>
          <t>CH110</t>
        </is>
      </c>
      <c r="F33" s="6" t="inlineStr">
        <is>
          <t>INV-2229</t>
        </is>
      </c>
    </row>
    <row r="34">
      <c r="A34" s="6" t="inlineStr">
        <is>
          <t>SI78XNE1MS</t>
        </is>
      </c>
      <c r="B34" s="17" t="n">
        <v>46296.58541666667</v>
      </c>
      <c r="C34" s="6" t="inlineStr">
        <is>
          <t>Pay Bill from 2547XXXXX895 - KAHAWA FUNDIS</t>
        </is>
      </c>
      <c r="D34" s="7" t="n">
        <v>18400</v>
      </c>
      <c r="E34" s="6" t="inlineStr">
        <is>
          <t>CH101</t>
        </is>
      </c>
      <c r="F34" s="6" t="inlineStr">
        <is>
          <t>INV-2230</t>
        </is>
      </c>
    </row>
    <row r="35">
      <c r="A35" s="6" t="inlineStr">
        <is>
          <t>SIE74S9N2T</t>
        </is>
      </c>
      <c r="B35" s="17" t="n">
        <v>46268.64513888889</v>
      </c>
      <c r="C35" s="6" t="inlineStr">
        <is>
          <t>Pay Bill from 2547XXXXX143 - KENOL TILES</t>
        </is>
      </c>
      <c r="D35" s="7" t="n">
        <v>7600</v>
      </c>
      <c r="E35" s="6" t="inlineStr">
        <is>
          <t>CH113</t>
        </is>
      </c>
      <c r="F35" s="6" t="inlineStr">
        <is>
          <t>INV-2231</t>
        </is>
      </c>
    </row>
    <row r="36">
      <c r="A36" s="6" t="inlineStr">
        <is>
          <t>SIEF4LJDPW</t>
        </is>
      </c>
      <c r="B36" s="17" t="n">
        <v>46275.375</v>
      </c>
      <c r="C36" s="6" t="inlineStr">
        <is>
          <t>Pay Bill from 2547XXXXX567 - JUJA CONTRACTORS</t>
        </is>
      </c>
      <c r="D36" s="7" t="n">
        <v>8750</v>
      </c>
      <c r="E36" s="6" t="inlineStr">
        <is>
          <t>CH353</t>
        </is>
      </c>
      <c r="F36" s="6" t="inlineStr">
        <is>
          <t>INV-2232</t>
        </is>
      </c>
    </row>
    <row r="37">
      <c r="A37" s="6" t="inlineStr">
        <is>
          <t>SI9C6758XV</t>
        </is>
      </c>
      <c r="B37" s="17" t="n">
        <v>46280.30555555555</v>
      </c>
      <c r="C37" s="6" t="inlineStr">
        <is>
          <t>Pay Bill from 2547XXXXX461 - MAKONGENI GLASS</t>
        </is>
      </c>
      <c r="D37" s="7" t="n">
        <v>2400</v>
      </c>
      <c r="E37" s="6" t="inlineStr">
        <is>
          <t>CH106</t>
        </is>
      </c>
      <c r="F37" s="6" t="inlineStr">
        <is>
          <t>INV-2233</t>
        </is>
      </c>
    </row>
    <row r="38">
      <c r="A38" s="6" t="inlineStr">
        <is>
          <t>SIBH0MP9NJ</t>
        </is>
      </c>
      <c r="B38" s="17" t="n">
        <v>46275.67013888889</v>
      </c>
      <c r="C38" s="6" t="inlineStr">
        <is>
          <t>Pay Bill from 2547XXXXX556 - THIKA ROAD PLUMBING</t>
        </is>
      </c>
      <c r="D38" s="7" t="n">
        <v>1850</v>
      </c>
      <c r="E38" s="6" t="inlineStr">
        <is>
          <t>CH102</t>
        </is>
      </c>
      <c r="F38" s="6" t="inlineStr">
        <is>
          <t>INV-2234</t>
        </is>
      </c>
    </row>
    <row r="39">
      <c r="A39" s="6" t="inlineStr">
        <is>
          <t>SITWHTPWHH</t>
        </is>
      </c>
      <c r="B39" s="17" t="n">
        <v>46271.62152777778</v>
      </c>
      <c r="C39" s="6" t="inlineStr">
        <is>
          <t>Pay Bill from 2547XXXXX432 - MUGO BUILDERS</t>
        </is>
      </c>
      <c r="D39" s="7" t="n">
        <v>3200</v>
      </c>
      <c r="E39" s="6" t="inlineStr">
        <is>
          <t>CH100</t>
        </is>
      </c>
      <c r="F39" s="6" t="inlineStr">
        <is>
          <t>INV-2235</t>
        </is>
      </c>
    </row>
    <row r="40">
      <c r="A40" s="6" t="inlineStr">
        <is>
          <t>SI84N116V6</t>
        </is>
      </c>
      <c r="B40" s="17" t="n">
        <v>46272.61111111111</v>
      </c>
      <c r="C40" s="6" t="inlineStr">
        <is>
          <t>Pay Bill from 2547XXXXX177 - GATUANYAGA ROOFING</t>
        </is>
      </c>
      <c r="D40" s="7" t="n">
        <v>1850</v>
      </c>
      <c r="E40" s="6" t="inlineStr">
        <is>
          <t>CH111</t>
        </is>
      </c>
      <c r="F40" s="6" t="inlineStr">
        <is>
          <t>INV-2236</t>
        </is>
      </c>
    </row>
    <row r="41">
      <c r="A41" s="6" t="inlineStr">
        <is>
          <t>SIJQFLTZJ7</t>
        </is>
      </c>
      <c r="B41" s="17" t="n">
        <v>46294.59166666667</v>
      </c>
      <c r="C41" s="6" t="inlineStr">
        <is>
          <t>Pay Bill from 2547XXXXX590 - JUJA CONTRACTORS</t>
        </is>
      </c>
      <c r="D41" s="7" t="n">
        <v>8750</v>
      </c>
      <c r="E41" s="6" t="inlineStr">
        <is>
          <t>CH103</t>
        </is>
      </c>
      <c r="F41" s="6" t="inlineStr">
        <is>
          <t>INV-2237</t>
        </is>
      </c>
    </row>
    <row r="42">
      <c r="A42" s="6" t="inlineStr">
        <is>
          <t>SI4TSAUQC2</t>
        </is>
      </c>
      <c r="B42" s="17" t="n">
        <v>46277.42430555556</v>
      </c>
      <c r="C42" s="6" t="inlineStr">
        <is>
          <t>Pay Bill from 2547XXXXX385 - GATANGA FARM SUPPLIES</t>
        </is>
      </c>
      <c r="D42" s="7" t="n">
        <v>1850</v>
      </c>
      <c r="E42" s="6" t="inlineStr">
        <is>
          <t>CH105</t>
        </is>
      </c>
      <c r="F42" s="6" t="inlineStr"/>
    </row>
    <row r="43">
      <c r="A43" s="6" t="inlineStr">
        <is>
          <t>SIVPHVPNXF</t>
        </is>
      </c>
      <c r="B43" s="17" t="n">
        <v>46275.63194444445</v>
      </c>
      <c r="C43" s="6" t="inlineStr">
        <is>
          <t>Pay Bill from 2547XXXXX909 - JUJA CONTRACTORS</t>
        </is>
      </c>
      <c r="D43" s="7" t="n">
        <v>2400</v>
      </c>
      <c r="E43" s="6" t="inlineStr">
        <is>
          <t>CH103</t>
        </is>
      </c>
      <c r="F43" s="6" t="inlineStr">
        <is>
          <t>INV-2239</t>
        </is>
      </c>
    </row>
    <row r="44">
      <c r="A44" s="6" t="inlineStr">
        <is>
          <t>SIUX6UUEW0</t>
        </is>
      </c>
      <c r="B44" s="17" t="n">
        <v>46287.62916666667</v>
      </c>
      <c r="C44" s="6" t="inlineStr">
        <is>
          <t>Pay Bill from 2547XXXXX504 - RUIRU STEELWORKS</t>
        </is>
      </c>
      <c r="D44" s="7" t="n">
        <v>18400</v>
      </c>
      <c r="E44" s="6" t="inlineStr">
        <is>
          <t>CH104</t>
        </is>
      </c>
      <c r="F44" s="6" t="inlineStr">
        <is>
          <t>INV-2240</t>
        </is>
      </c>
    </row>
    <row r="45">
      <c r="A45" s="6" t="inlineStr">
        <is>
          <t>SIEJZKBVK1</t>
        </is>
      </c>
      <c r="B45" s="17" t="n">
        <v>46292.72916666666</v>
      </c>
      <c r="C45" s="6" t="inlineStr">
        <is>
          <t>Pay Bill from 2547XXXXX477 - BLUE POST RENOVATIONS</t>
        </is>
      </c>
      <c r="D45" s="7" t="n">
        <v>2400</v>
      </c>
      <c r="E45" s="6" t="inlineStr">
        <is>
          <t>CH108</t>
        </is>
      </c>
      <c r="F45" s="6" t="inlineStr">
        <is>
          <t>INV-2241</t>
        </is>
      </c>
    </row>
    <row r="46">
      <c r="A46" s="6" t="inlineStr">
        <is>
          <t>SI0M1XRYDM</t>
        </is>
      </c>
      <c r="B46" s="17" t="n">
        <v>46269.36944444444</v>
      </c>
      <c r="C46" s="6" t="inlineStr">
        <is>
          <t>Pay Bill from 2547XXXXX583 - MAKONGENI GLASS</t>
        </is>
      </c>
      <c r="D46" s="7" t="n">
        <v>6100</v>
      </c>
      <c r="E46" s="6" t="inlineStr">
        <is>
          <t>CH106</t>
        </is>
      </c>
      <c r="F46" s="6" t="inlineStr">
        <is>
          <t>INV-2242</t>
        </is>
      </c>
    </row>
    <row r="47">
      <c r="A47" s="6" t="inlineStr">
        <is>
          <t>SIZK1YV3BW</t>
        </is>
      </c>
      <c r="B47" s="17" t="n">
        <v>46270.32291666666</v>
      </c>
      <c r="C47" s="6" t="inlineStr">
        <is>
          <t>Pay Bill from 2547XXXXX454 - MUGO BUILDERS</t>
        </is>
      </c>
      <c r="D47" s="7" t="n">
        <v>15200</v>
      </c>
      <c r="E47" s="6" t="inlineStr">
        <is>
          <t>CH100</t>
        </is>
      </c>
      <c r="F47" s="6" t="inlineStr">
        <is>
          <t>INV-2243</t>
        </is>
      </c>
    </row>
    <row r="48">
      <c r="A48" s="6" t="inlineStr">
        <is>
          <t>SIQDBC4EV0</t>
        </is>
      </c>
      <c r="B48" s="17" t="n">
        <v>46278.73055555556</v>
      </c>
      <c r="C48" s="6" t="inlineStr">
        <is>
          <t>Pay Bill from 2547XXXXX434 - MAKONGENI GLASS</t>
        </is>
      </c>
      <c r="D48" s="7" t="n">
        <v>15200</v>
      </c>
      <c r="E48" s="6" t="inlineStr">
        <is>
          <t>CH106</t>
        </is>
      </c>
      <c r="F48" s="6" t="inlineStr">
        <is>
          <t>INV-2244</t>
        </is>
      </c>
    </row>
    <row r="49">
      <c r="A49" s="6" t="inlineStr">
        <is>
          <t>SIMLPT99QD</t>
        </is>
      </c>
      <c r="B49" s="17" t="n">
        <v>46279.51944444444</v>
      </c>
      <c r="C49" s="6" t="inlineStr">
        <is>
          <t>Pay Bill from 2547XXXXX873 - THIKA ROAD PLUMBING</t>
        </is>
      </c>
      <c r="D49" s="7" t="n">
        <v>4750</v>
      </c>
      <c r="E49" s="6" t="inlineStr">
        <is>
          <t>CH102</t>
        </is>
      </c>
      <c r="F49" s="6" t="inlineStr">
        <is>
          <t>INV-2245</t>
        </is>
      </c>
    </row>
    <row r="50">
      <c r="A50" s="6" t="inlineStr">
        <is>
          <t>SIXSC99LQR</t>
        </is>
      </c>
      <c r="B50" s="17" t="n">
        <v>46270.39236111111</v>
      </c>
      <c r="C50" s="6" t="inlineStr">
        <is>
          <t>Pay Bill from 2547XXXXX614 - RUIRU STEELWORKS</t>
        </is>
      </c>
      <c r="D50" s="7" t="n">
        <v>26750</v>
      </c>
      <c r="E50" s="6" t="inlineStr">
        <is>
          <t>CH373</t>
        </is>
      </c>
      <c r="F50" s="6" t="inlineStr">
        <is>
          <t>INV-2246</t>
        </is>
      </c>
    </row>
    <row r="51">
      <c r="A51" s="6" t="inlineStr">
        <is>
          <t>SIXA3HJK4Z</t>
        </is>
      </c>
      <c r="B51" s="17" t="n">
        <v>46273.41666666666</v>
      </c>
      <c r="C51" s="6" t="inlineStr">
        <is>
          <t>Pay Bill from 2547XXXXX432 - RUIRU STEELWORKS</t>
        </is>
      </c>
      <c r="D51" s="7" t="n">
        <v>3200</v>
      </c>
      <c r="E51" s="6" t="inlineStr">
        <is>
          <t>CH104</t>
        </is>
      </c>
      <c r="F51" s="6" t="inlineStr">
        <is>
          <t>INV-2247</t>
        </is>
      </c>
    </row>
    <row r="52">
      <c r="A52" s="6" t="inlineStr">
        <is>
          <t>SIRSU7TVYF</t>
        </is>
      </c>
      <c r="B52" s="17" t="n">
        <v>46292.51319444444</v>
      </c>
      <c r="C52" s="6" t="inlineStr">
        <is>
          <t>Pay Bill from 2547XXXXX715 - MAKONGENI GLASS</t>
        </is>
      </c>
      <c r="D52" s="7" t="n">
        <v>13375</v>
      </c>
      <c r="E52" s="6" t="inlineStr">
        <is>
          <t>CH106</t>
        </is>
      </c>
      <c r="F52" s="6" t="inlineStr">
        <is>
          <t>INV-2248</t>
        </is>
      </c>
    </row>
    <row r="53">
      <c r="A53" s="6" t="inlineStr">
        <is>
          <t>SIZNLF5CN2</t>
        </is>
      </c>
      <c r="B53" s="17" t="n">
        <v>46283.82361111111</v>
      </c>
      <c r="C53" s="6" t="inlineStr">
        <is>
          <t>Pay Bill from 2547XXXXX193 - NGOLIBA AGROVET</t>
        </is>
      </c>
      <c r="D53" s="7" t="n">
        <v>4750</v>
      </c>
      <c r="E53" s="6" t="inlineStr">
        <is>
          <t>CH112</t>
        </is>
      </c>
      <c r="F53" s="6" t="inlineStr">
        <is>
          <t>INV-2249</t>
        </is>
      </c>
    </row>
    <row r="54">
      <c r="A54" s="6" t="inlineStr">
        <is>
          <t>SI4PAR4ZK2</t>
        </is>
      </c>
      <c r="B54" s="17" t="n">
        <v>46279.77430555555</v>
      </c>
      <c r="C54" s="6" t="inlineStr">
        <is>
          <t>Pay Bill from 2547XXXXX622 - MANG'U PAINTS</t>
        </is>
      </c>
      <c r="D54" s="7" t="n">
        <v>12500</v>
      </c>
      <c r="E54" s="6" t="inlineStr">
        <is>
          <t>CH114</t>
        </is>
      </c>
      <c r="F54" s="6" t="inlineStr">
        <is>
          <t>INV-2250</t>
        </is>
      </c>
    </row>
    <row r="55">
      <c r="A55" s="6" t="inlineStr">
        <is>
          <t>SI92DWHP61</t>
        </is>
      </c>
      <c r="B55" s="17" t="n">
        <v>46288.52152777778</v>
      </c>
      <c r="C55" s="6" t="inlineStr">
        <is>
          <t>Pay Bill from 2547XXXXX216 - KAHAWA FUNDIS</t>
        </is>
      </c>
      <c r="D55" s="7" t="n">
        <v>6100</v>
      </c>
      <c r="E55" s="6" t="inlineStr">
        <is>
          <t>CH352</t>
        </is>
      </c>
      <c r="F55" s="6" t="inlineStr">
        <is>
          <t>INV-2251</t>
        </is>
      </c>
    </row>
    <row r="56">
      <c r="A56" s="6" t="inlineStr">
        <is>
          <t>SIMX6WR5C6</t>
        </is>
      </c>
      <c r="B56" s="17" t="n">
        <v>46276.51041666666</v>
      </c>
      <c r="C56" s="6" t="inlineStr">
        <is>
          <t>Pay Bill from 2547XXXXX296 - MUGO BUILDERS</t>
        </is>
      </c>
      <c r="D56" s="7" t="n">
        <v>8750</v>
      </c>
      <c r="E56" s="6" t="inlineStr">
        <is>
          <t>CH100</t>
        </is>
      </c>
      <c r="F56" s="6" t="inlineStr">
        <is>
          <t>INV-2252</t>
        </is>
      </c>
    </row>
    <row r="57">
      <c r="A57" s="6" t="inlineStr">
        <is>
          <t>SID0L45QJ2</t>
        </is>
      </c>
      <c r="B57" s="17" t="n">
        <v>46292.625</v>
      </c>
      <c r="C57" s="6" t="inlineStr">
        <is>
          <t>Pay Bill from 2547XXXXX380 - GATANGA FARM SUPPLIES</t>
        </is>
      </c>
      <c r="D57" s="7" t="n">
        <v>6100</v>
      </c>
      <c r="E57" s="6" t="inlineStr">
        <is>
          <t>CH105</t>
        </is>
      </c>
      <c r="F57" s="6" t="inlineStr">
        <is>
          <t>INV-2253</t>
        </is>
      </c>
    </row>
    <row r="58">
      <c r="A58" s="6" t="inlineStr">
        <is>
          <t>SI7UQ2ATPH</t>
        </is>
      </c>
      <c r="B58" s="17" t="n">
        <v>46290.50694444445</v>
      </c>
      <c r="C58" s="6" t="inlineStr">
        <is>
          <t>Pay Bill from 2547XXXXX146 - NGOLIBA AGROVET</t>
        </is>
      </c>
      <c r="D58" s="7" t="n">
        <v>15200</v>
      </c>
      <c r="E58" s="6" t="inlineStr">
        <is>
          <t>CH391</t>
        </is>
      </c>
      <c r="F58" s="6" t="inlineStr">
        <is>
          <t>INV-2254</t>
        </is>
      </c>
    </row>
    <row r="59">
      <c r="A59" s="6" t="inlineStr">
        <is>
          <t>SIG7L1FTJL</t>
        </is>
      </c>
      <c r="B59" s="17" t="n">
        <v>46289.78055555555</v>
      </c>
      <c r="C59" s="6" t="inlineStr">
        <is>
          <t>Pay Bill from 2547XXXXX443 - WITEITHIE MASONS</t>
        </is>
      </c>
      <c r="D59" s="7" t="n">
        <v>6100</v>
      </c>
      <c r="E59" s="6" t="inlineStr">
        <is>
          <t>CH110</t>
        </is>
      </c>
      <c r="F59" s="6" t="inlineStr">
        <is>
          <t>INV-2255</t>
        </is>
      </c>
    </row>
    <row r="60">
      <c r="A60" s="6" t="inlineStr">
        <is>
          <t>SIE1X614YK</t>
        </is>
      </c>
      <c r="B60" s="17" t="n">
        <v>46270.50625</v>
      </c>
      <c r="C60" s="6" t="inlineStr">
        <is>
          <t>Pay Bill from 2547XXXXX516 - RUIRU STEELWORKS</t>
        </is>
      </c>
      <c r="D60" s="7" t="n">
        <v>6100</v>
      </c>
      <c r="E60" s="6" t="inlineStr">
        <is>
          <t>CH104</t>
        </is>
      </c>
      <c r="F60" s="6" t="inlineStr">
        <is>
          <t>INV-2256</t>
        </is>
      </c>
    </row>
    <row r="61">
      <c r="A61" s="6" t="inlineStr">
        <is>
          <t>SIF98YN9QL</t>
        </is>
      </c>
      <c r="B61" s="17" t="n">
        <v>46274.52430555555</v>
      </c>
      <c r="C61" s="6" t="inlineStr">
        <is>
          <t>Pay Bill from 2547XXXXX701 - MANG'U PAINTS</t>
        </is>
      </c>
      <c r="D61" s="7" t="n">
        <v>9900</v>
      </c>
      <c r="E61" s="6" t="inlineStr">
        <is>
          <t>CH114</t>
        </is>
      </c>
      <c r="F61" s="6" t="inlineStr">
        <is>
          <t>INV-2257</t>
        </is>
      </c>
    </row>
    <row r="62">
      <c r="A62" s="6" t="inlineStr">
        <is>
          <t>SICGQF4X7B</t>
        </is>
      </c>
      <c r="B62" s="17" t="n">
        <v>46288.60416666666</v>
      </c>
      <c r="C62" s="6" t="inlineStr">
        <is>
          <t>Pay Bill from 2547XXXXX498 - THIKA ROAD PLUMBING</t>
        </is>
      </c>
      <c r="D62" s="7" t="n">
        <v>10500</v>
      </c>
      <c r="E62" s="6" t="inlineStr">
        <is>
          <t>CH102</t>
        </is>
      </c>
      <c r="F62" s="6" t="inlineStr">
        <is>
          <t>INV-2258</t>
        </is>
      </c>
    </row>
    <row r="63">
      <c r="A63" s="6" t="inlineStr">
        <is>
          <t>SI060VT448</t>
        </is>
      </c>
      <c r="B63" s="17" t="n">
        <v>46291.35069444445</v>
      </c>
      <c r="C63" s="6" t="inlineStr">
        <is>
          <t>Pay Bill from 2547XXXXX346 - GATANGA FARM SUPPLIES</t>
        </is>
      </c>
      <c r="D63" s="7" t="n">
        <v>18400</v>
      </c>
      <c r="E63" s="6" t="inlineStr">
        <is>
          <t>CH105</t>
        </is>
      </c>
      <c r="F63" s="6" t="inlineStr">
        <is>
          <t>INV-2259</t>
        </is>
      </c>
    </row>
    <row r="64">
      <c r="A64" s="6" t="inlineStr">
        <is>
          <t>SIH553DNUJ</t>
        </is>
      </c>
      <c r="B64" s="17" t="n">
        <v>46277.56388888889</v>
      </c>
      <c r="C64" s="6" t="inlineStr">
        <is>
          <t>Pay Bill from 2547XXXXX295 - KALIMONI BUILDERS</t>
        </is>
      </c>
      <c r="D64" s="7" t="n">
        <v>3050</v>
      </c>
      <c r="E64" s="6" t="inlineStr">
        <is>
          <t>CH115</t>
        </is>
      </c>
      <c r="F64" s="6" t="inlineStr">
        <is>
          <t>INV-2260</t>
        </is>
      </c>
    </row>
    <row r="65">
      <c r="A65" s="6" t="inlineStr">
        <is>
          <t>SI20CM3R4X</t>
        </is>
      </c>
      <c r="B65" s="17" t="n">
        <v>46281.53125</v>
      </c>
      <c r="C65" s="6" t="inlineStr">
        <is>
          <t>Pay Bill from 2547XXXXX373 - MANG'U PAINTS</t>
        </is>
      </c>
      <c r="D65" s="7" t="n">
        <v>9900</v>
      </c>
      <c r="E65" s="6" t="inlineStr">
        <is>
          <t>CH114</t>
        </is>
      </c>
      <c r="F65" s="6" t="inlineStr">
        <is>
          <t>INV-2261</t>
        </is>
      </c>
    </row>
    <row r="66">
      <c r="A66" s="6" t="inlineStr">
        <is>
          <t>SIXU76NPN5</t>
        </is>
      </c>
      <c r="B66" s="17" t="n">
        <v>46295.4625</v>
      </c>
      <c r="C66" s="6" t="inlineStr">
        <is>
          <t>Pay Bill from 2547XXXXX389 - KAHAWA FUNDIS</t>
        </is>
      </c>
      <c r="D66" s="7" t="n">
        <v>6100</v>
      </c>
      <c r="E66" s="6" t="inlineStr">
        <is>
          <t>CH101</t>
        </is>
      </c>
      <c r="F66" s="6" t="inlineStr">
        <is>
          <t>INV-2262</t>
        </is>
      </c>
    </row>
    <row r="67">
      <c r="A67" s="6" t="inlineStr">
        <is>
          <t>SI0NAVS1GF</t>
        </is>
      </c>
      <c r="B67" s="17" t="n">
        <v>46274.57083333333</v>
      </c>
      <c r="C67" s="6" t="inlineStr">
        <is>
          <t>Pay Bill from 2547XXXXX223 - MANG'U PAINTS</t>
        </is>
      </c>
      <c r="D67" s="7" t="n">
        <v>2400</v>
      </c>
      <c r="E67" s="6" t="inlineStr">
        <is>
          <t>CH114</t>
        </is>
      </c>
      <c r="F67" s="6" t="inlineStr">
        <is>
          <t>INV-2263</t>
        </is>
      </c>
    </row>
    <row r="68">
      <c r="A68" s="6" t="inlineStr">
        <is>
          <t>SI6MDWVAVH</t>
        </is>
      </c>
      <c r="B68" s="17" t="n">
        <v>46290.42083333333</v>
      </c>
      <c r="C68" s="6" t="inlineStr">
        <is>
          <t>Pay Bill from 2547XXXXX481 - LANDLESS HARDWARE AGENTS</t>
        </is>
      </c>
      <c r="D68" s="7" t="n">
        <v>9900</v>
      </c>
      <c r="E68" s="6" t="inlineStr">
        <is>
          <t>CH107</t>
        </is>
      </c>
      <c r="F68" s="6" t="inlineStr">
        <is>
          <t>INV-2264</t>
        </is>
      </c>
    </row>
  </sheetData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2026-10-10T13:05:37Z</dcterms:created>
  <dcterms:modified xmlns:dcterms="http://purl.org/dc/terms/" xmlns:xsi="http://www.w3.org/2001/XMLSchema-instance" xsi:type="dcterms:W3CDTF">2026-10-10T13:05:37Z</dcterms:modified>
</cp:coreProperties>
</file>